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ropbox\Basil PoC\Light curves\High Light\Assymmetric Positive Wave\Data\Light Curves\Processed\A-Q\"/>
    </mc:Choice>
  </mc:AlternateContent>
  <bookViews>
    <workbookView xWindow="240" yWindow="20" windowWidth="16100" windowHeight="9660"/>
  </bookViews>
  <sheets>
    <sheet name="Measurements" sheetId="1" r:id="rId1"/>
    <sheet name="Remarks" sheetId="2" r:id="rId2"/>
  </sheets>
  <calcPr calcId="152511"/>
</workbook>
</file>

<file path=xl/calcChain.xml><?xml version="1.0" encoding="utf-8"?>
<calcChain xmlns="http://schemas.openxmlformats.org/spreadsheetml/2006/main">
  <c r="BM30" i="1" l="1"/>
  <c r="BL30" i="1"/>
  <c r="BJ30" i="1"/>
  <c r="BK30" i="1" s="1"/>
  <c r="BG30" i="1"/>
  <c r="BF30" i="1"/>
  <c r="BE30" i="1"/>
  <c r="BD30" i="1"/>
  <c r="BH30" i="1" s="1"/>
  <c r="BI30" i="1" s="1"/>
  <c r="BC30" i="1"/>
  <c r="AX30" i="1" s="1"/>
  <c r="AZ30" i="1"/>
  <c r="AS30" i="1"/>
  <c r="AL30" i="1"/>
  <c r="AM30" i="1" s="1"/>
  <c r="AG30" i="1"/>
  <c r="AE30" i="1" s="1"/>
  <c r="W30" i="1"/>
  <c r="V30" i="1"/>
  <c r="U30" i="1" s="1"/>
  <c r="N30" i="1"/>
  <c r="H30" i="1"/>
  <c r="L30" i="1" s="1"/>
  <c r="BM29" i="1"/>
  <c r="BL29" i="1"/>
  <c r="BK29" i="1"/>
  <c r="AU29" i="1" s="1"/>
  <c r="BJ29" i="1"/>
  <c r="BG29" i="1"/>
  <c r="BF29" i="1"/>
  <c r="BE29" i="1"/>
  <c r="BD29" i="1"/>
  <c r="BH29" i="1" s="1"/>
  <c r="BI29" i="1" s="1"/>
  <c r="BC29" i="1"/>
  <c r="AX29" i="1" s="1"/>
  <c r="AZ29" i="1"/>
  <c r="AW29" i="1"/>
  <c r="AS29" i="1"/>
  <c r="AL29" i="1"/>
  <c r="AM29" i="1" s="1"/>
  <c r="AG29" i="1"/>
  <c r="AE29" i="1" s="1"/>
  <c r="W29" i="1"/>
  <c r="V29" i="1"/>
  <c r="U29" i="1"/>
  <c r="N29" i="1"/>
  <c r="BM28" i="1"/>
  <c r="BL28" i="1"/>
  <c r="BJ28" i="1"/>
  <c r="BG28" i="1"/>
  <c r="BF28" i="1"/>
  <c r="BE28" i="1"/>
  <c r="BD28" i="1"/>
  <c r="BH28" i="1" s="1"/>
  <c r="BI28" i="1" s="1"/>
  <c r="BC28" i="1"/>
  <c r="AZ28" i="1"/>
  <c r="AX28" i="1"/>
  <c r="AS28" i="1"/>
  <c r="AL28" i="1"/>
  <c r="AM28" i="1" s="1"/>
  <c r="AG28" i="1"/>
  <c r="AE28" i="1" s="1"/>
  <c r="AF28" i="1"/>
  <c r="W28" i="1"/>
  <c r="V28" i="1"/>
  <c r="U28" i="1" s="1"/>
  <c r="N28" i="1"/>
  <c r="BM27" i="1"/>
  <c r="BL27" i="1"/>
  <c r="BJ27" i="1"/>
  <c r="BK27" i="1" s="1"/>
  <c r="AU27" i="1" s="1"/>
  <c r="AW27" i="1" s="1"/>
  <c r="BG27" i="1"/>
  <c r="BF27" i="1"/>
  <c r="BE27" i="1"/>
  <c r="BD27" i="1"/>
  <c r="BH27" i="1" s="1"/>
  <c r="BI27" i="1" s="1"/>
  <c r="BC27" i="1"/>
  <c r="AX27" i="1" s="1"/>
  <c r="AZ27" i="1"/>
  <c r="AS27" i="1"/>
  <c r="AM27" i="1"/>
  <c r="AL27" i="1"/>
  <c r="AG27" i="1"/>
  <c r="AE27" i="1" s="1"/>
  <c r="W27" i="1"/>
  <c r="V27" i="1"/>
  <c r="N27" i="1"/>
  <c r="G27" i="1"/>
  <c r="Y27" i="1" s="1"/>
  <c r="BM26" i="1"/>
  <c r="BL26" i="1"/>
  <c r="BJ26" i="1"/>
  <c r="BG26" i="1"/>
  <c r="BF26" i="1"/>
  <c r="BE26" i="1"/>
  <c r="BD26" i="1"/>
  <c r="BH26" i="1" s="1"/>
  <c r="BI26" i="1" s="1"/>
  <c r="BC26" i="1"/>
  <c r="AZ26" i="1"/>
  <c r="AX26" i="1"/>
  <c r="AS26" i="1"/>
  <c r="AL26" i="1"/>
  <c r="AM26" i="1" s="1"/>
  <c r="AG26" i="1"/>
  <c r="AE26" i="1" s="1"/>
  <c r="W26" i="1"/>
  <c r="V26" i="1"/>
  <c r="N26" i="1"/>
  <c r="H26" i="1"/>
  <c r="AV26" i="1" s="1"/>
  <c r="BM25" i="1"/>
  <c r="BL25" i="1"/>
  <c r="BJ25" i="1"/>
  <c r="BK25" i="1" s="1"/>
  <c r="AU25" i="1" s="1"/>
  <c r="BG25" i="1"/>
  <c r="BF25" i="1"/>
  <c r="BE25" i="1"/>
  <c r="BD25" i="1"/>
  <c r="BH25" i="1" s="1"/>
  <c r="BI25" i="1" s="1"/>
  <c r="BC25" i="1"/>
  <c r="AX25" i="1" s="1"/>
  <c r="AZ25" i="1"/>
  <c r="AS25" i="1"/>
  <c r="AM25" i="1"/>
  <c r="AL25" i="1"/>
  <c r="AG25" i="1"/>
  <c r="AE25" i="1"/>
  <c r="W25" i="1"/>
  <c r="U25" i="1" s="1"/>
  <c r="V25" i="1"/>
  <c r="N25" i="1"/>
  <c r="BM24" i="1"/>
  <c r="BL24" i="1"/>
  <c r="BJ24" i="1"/>
  <c r="BG24" i="1"/>
  <c r="BF24" i="1"/>
  <c r="BE24" i="1"/>
  <c r="BD24" i="1"/>
  <c r="BH24" i="1" s="1"/>
  <c r="BI24" i="1" s="1"/>
  <c r="BC24" i="1"/>
  <c r="AX24" i="1" s="1"/>
  <c r="AZ24" i="1"/>
  <c r="AS24" i="1"/>
  <c r="AL24" i="1"/>
  <c r="AM24" i="1" s="1"/>
  <c r="AG24" i="1"/>
  <c r="AE24" i="1" s="1"/>
  <c r="AF24" i="1" s="1"/>
  <c r="W24" i="1"/>
  <c r="V24" i="1"/>
  <c r="U24" i="1" s="1"/>
  <c r="N24" i="1"/>
  <c r="BM23" i="1"/>
  <c r="BL23" i="1"/>
  <c r="BJ23" i="1"/>
  <c r="BK23" i="1" s="1"/>
  <c r="AU23" i="1" s="1"/>
  <c r="AW23" i="1" s="1"/>
  <c r="BG23" i="1"/>
  <c r="BF23" i="1"/>
  <c r="BE23" i="1"/>
  <c r="BD23" i="1"/>
  <c r="BH23" i="1" s="1"/>
  <c r="BI23" i="1" s="1"/>
  <c r="BC23" i="1"/>
  <c r="AX23" i="1" s="1"/>
  <c r="AZ23" i="1"/>
  <c r="AS23" i="1"/>
  <c r="AL23" i="1"/>
  <c r="AM23" i="1" s="1"/>
  <c r="AG23" i="1"/>
  <c r="AE23" i="1" s="1"/>
  <c r="W23" i="1"/>
  <c r="U23" i="1" s="1"/>
  <c r="V23" i="1"/>
  <c r="N23" i="1"/>
  <c r="G23" i="1"/>
  <c r="Y23" i="1" s="1"/>
  <c r="BM22" i="1"/>
  <c r="BL22" i="1"/>
  <c r="BJ22" i="1"/>
  <c r="BK22" i="1" s="1"/>
  <c r="BG22" i="1"/>
  <c r="BF22" i="1"/>
  <c r="BE22" i="1"/>
  <c r="BD22" i="1"/>
  <c r="BH22" i="1" s="1"/>
  <c r="BI22" i="1" s="1"/>
  <c r="BC22" i="1"/>
  <c r="AX22" i="1" s="1"/>
  <c r="AZ22" i="1"/>
  <c r="AS22" i="1"/>
  <c r="AL22" i="1"/>
  <c r="AM22" i="1" s="1"/>
  <c r="AG22" i="1"/>
  <c r="AE22" i="1" s="1"/>
  <c r="W22" i="1"/>
  <c r="V22" i="1"/>
  <c r="U22" i="1" s="1"/>
  <c r="N22" i="1"/>
  <c r="BM21" i="1"/>
  <c r="BL21" i="1"/>
  <c r="BJ21" i="1"/>
  <c r="BK21" i="1" s="1"/>
  <c r="AU21" i="1" s="1"/>
  <c r="BG21" i="1"/>
  <c r="BF21" i="1"/>
  <c r="BE21" i="1"/>
  <c r="BD21" i="1"/>
  <c r="BH21" i="1" s="1"/>
  <c r="BI21" i="1" s="1"/>
  <c r="BC21" i="1"/>
  <c r="AX21" i="1" s="1"/>
  <c r="AZ21" i="1"/>
  <c r="AS21" i="1"/>
  <c r="AM21" i="1"/>
  <c r="AL21" i="1"/>
  <c r="AG21" i="1"/>
  <c r="AE21" i="1"/>
  <c r="W21" i="1"/>
  <c r="U21" i="1" s="1"/>
  <c r="V21" i="1"/>
  <c r="N21" i="1"/>
  <c r="G21" i="1"/>
  <c r="Y21" i="1" s="1"/>
  <c r="BM20" i="1"/>
  <c r="BL20" i="1"/>
  <c r="BJ20" i="1"/>
  <c r="BG20" i="1"/>
  <c r="BF20" i="1"/>
  <c r="BE20" i="1"/>
  <c r="BD20" i="1"/>
  <c r="BH20" i="1" s="1"/>
  <c r="BI20" i="1" s="1"/>
  <c r="BC20" i="1"/>
  <c r="AX20" i="1" s="1"/>
  <c r="AZ20" i="1"/>
  <c r="AS20" i="1"/>
  <c r="AL20" i="1"/>
  <c r="AM20" i="1" s="1"/>
  <c r="AG20" i="1"/>
  <c r="AE20" i="1" s="1"/>
  <c r="AF20" i="1" s="1"/>
  <c r="W20" i="1"/>
  <c r="V20" i="1"/>
  <c r="U20" i="1" s="1"/>
  <c r="N20" i="1"/>
  <c r="BM19" i="1"/>
  <c r="BL19" i="1"/>
  <c r="BK19" i="1" s="1"/>
  <c r="AU19" i="1" s="1"/>
  <c r="BJ19" i="1"/>
  <c r="BG19" i="1"/>
  <c r="BF19" i="1"/>
  <c r="BE19" i="1"/>
  <c r="BD19" i="1"/>
  <c r="BH19" i="1" s="1"/>
  <c r="BI19" i="1" s="1"/>
  <c r="BC19" i="1"/>
  <c r="AX19" i="1" s="1"/>
  <c r="AZ19" i="1"/>
  <c r="AS19" i="1"/>
  <c r="AL19" i="1"/>
  <c r="AM19" i="1" s="1"/>
  <c r="AG19" i="1"/>
  <c r="AE19" i="1" s="1"/>
  <c r="W19" i="1"/>
  <c r="V19" i="1"/>
  <c r="U19" i="1" s="1"/>
  <c r="N19" i="1"/>
  <c r="AW21" i="1" l="1"/>
  <c r="AW25" i="1"/>
  <c r="AF19" i="1"/>
  <c r="H19" i="1"/>
  <c r="AV19" i="1" s="1"/>
  <c r="AY19" i="1" s="1"/>
  <c r="G19" i="1"/>
  <c r="U27" i="1"/>
  <c r="Q27" i="1"/>
  <c r="R27" i="1" s="1"/>
  <c r="S27" i="1" s="1"/>
  <c r="O27" i="1" s="1"/>
  <c r="M27" i="1" s="1"/>
  <c r="P27" i="1" s="1"/>
  <c r="AW19" i="1"/>
  <c r="H20" i="1"/>
  <c r="AV20" i="1" s="1"/>
  <c r="BK24" i="1"/>
  <c r="Q23" i="1"/>
  <c r="R23" i="1" s="1"/>
  <c r="S23" i="1" s="1"/>
  <c r="O23" i="1" s="1"/>
  <c r="M23" i="1" s="1"/>
  <c r="P23" i="1" s="1"/>
  <c r="U26" i="1"/>
  <c r="BK26" i="1"/>
  <c r="BK28" i="1"/>
  <c r="Q29" i="1"/>
  <c r="R29" i="1" s="1"/>
  <c r="S29" i="1" s="1"/>
  <c r="Z29" i="1" s="1"/>
  <c r="AY26" i="1"/>
  <c r="G22" i="1"/>
  <c r="AF22" i="1"/>
  <c r="AU26" i="1"/>
  <c r="AW26" i="1" s="1"/>
  <c r="Q26" i="1"/>
  <c r="Q19" i="1"/>
  <c r="Y19" i="1"/>
  <c r="I20" i="1"/>
  <c r="BK20" i="1"/>
  <c r="Q24" i="1"/>
  <c r="AU24" i="1"/>
  <c r="AW24" i="1" s="1"/>
  <c r="L26" i="1"/>
  <c r="G26" i="1"/>
  <c r="AF26" i="1"/>
  <c r="I26" i="1"/>
  <c r="H29" i="1"/>
  <c r="G29" i="1"/>
  <c r="AF29" i="1"/>
  <c r="AV30" i="1"/>
  <c r="AU30" i="1"/>
  <c r="Q30" i="1"/>
  <c r="L25" i="1"/>
  <c r="H25" i="1"/>
  <c r="AV25" i="1" s="1"/>
  <c r="AY25" i="1" s="1"/>
  <c r="G25" i="1"/>
  <c r="AF25" i="1"/>
  <c r="AW30" i="1"/>
  <c r="Q21" i="1"/>
  <c r="AF23" i="1"/>
  <c r="H23" i="1"/>
  <c r="AV23" i="1" s="1"/>
  <c r="AY23" i="1" s="1"/>
  <c r="H24" i="1"/>
  <c r="AV24" i="1" s="1"/>
  <c r="G24" i="1"/>
  <c r="Q28" i="1"/>
  <c r="AU28" i="1"/>
  <c r="AW28" i="1" s="1"/>
  <c r="G30" i="1"/>
  <c r="AF30" i="1"/>
  <c r="I30" i="1"/>
  <c r="G20" i="1"/>
  <c r="L20" i="1"/>
  <c r="H21" i="1"/>
  <c r="AF21" i="1"/>
  <c r="H22" i="1"/>
  <c r="I22" i="1" s="1"/>
  <c r="AU22" i="1"/>
  <c r="AW22" i="1" s="1"/>
  <c r="Q22" i="1"/>
  <c r="Q25" i="1"/>
  <c r="AF27" i="1"/>
  <c r="L27" i="1"/>
  <c r="H27" i="1"/>
  <c r="AV27" i="1" s="1"/>
  <c r="AY27" i="1" s="1"/>
  <c r="I28" i="1"/>
  <c r="L28" i="1"/>
  <c r="H28" i="1"/>
  <c r="AV28" i="1" s="1"/>
  <c r="AY28" i="1" s="1"/>
  <c r="G28" i="1"/>
  <c r="I23" i="1" l="1"/>
  <c r="J23" i="1" s="1"/>
  <c r="K23" i="1" s="1"/>
  <c r="AY24" i="1"/>
  <c r="I19" i="1"/>
  <c r="L19" i="1"/>
  <c r="AV29" i="1"/>
  <c r="AY29" i="1" s="1"/>
  <c r="I29" i="1"/>
  <c r="R19" i="1"/>
  <c r="S19" i="1" s="1"/>
  <c r="Y28" i="1"/>
  <c r="I27" i="1"/>
  <c r="J27" i="1" s="1"/>
  <c r="K27" i="1" s="1"/>
  <c r="R22" i="1"/>
  <c r="S22" i="1" s="1"/>
  <c r="AV21" i="1"/>
  <c r="AY21" i="1" s="1"/>
  <c r="I21" i="1"/>
  <c r="Y20" i="1"/>
  <c r="Y30" i="1"/>
  <c r="L24" i="1"/>
  <c r="AY30" i="1"/>
  <c r="L29" i="1"/>
  <c r="R24" i="1"/>
  <c r="S24" i="1" s="1"/>
  <c r="Q20" i="1"/>
  <c r="AU20" i="1"/>
  <c r="Z23" i="1"/>
  <c r="I25" i="1"/>
  <c r="R25" i="1"/>
  <c r="S25" i="1" s="1"/>
  <c r="O25" i="1" s="1"/>
  <c r="M25" i="1" s="1"/>
  <c r="P25" i="1" s="1"/>
  <c r="J25" i="1" s="1"/>
  <c r="K25" i="1" s="1"/>
  <c r="T29" i="1"/>
  <c r="X29" i="1" s="1"/>
  <c r="AA29" i="1"/>
  <c r="T27" i="1"/>
  <c r="X27" i="1" s="1"/>
  <c r="AA27" i="1"/>
  <c r="L21" i="1"/>
  <c r="I24" i="1"/>
  <c r="L23" i="1"/>
  <c r="R21" i="1"/>
  <c r="S21" i="1" s="1"/>
  <c r="Y25" i="1"/>
  <c r="Y26" i="1"/>
  <c r="R26" i="1"/>
  <c r="S26" i="1" s="1"/>
  <c r="T23" i="1"/>
  <c r="X23" i="1" s="1"/>
  <c r="AA23" i="1"/>
  <c r="O22" i="1"/>
  <c r="M22" i="1" s="1"/>
  <c r="P22" i="1" s="1"/>
  <c r="J22" i="1" s="1"/>
  <c r="K22" i="1" s="1"/>
  <c r="Y22" i="1"/>
  <c r="AV22" i="1"/>
  <c r="AY22" i="1" s="1"/>
  <c r="L22" i="1"/>
  <c r="R28" i="1"/>
  <c r="S28" i="1" s="1"/>
  <c r="O28" i="1" s="1"/>
  <c r="M28" i="1" s="1"/>
  <c r="P28" i="1" s="1"/>
  <c r="J28" i="1" s="1"/>
  <c r="K28" i="1" s="1"/>
  <c r="Y24" i="1"/>
  <c r="O24" i="1"/>
  <c r="M24" i="1" s="1"/>
  <c r="P24" i="1" s="1"/>
  <c r="J24" i="1" s="1"/>
  <c r="K24" i="1" s="1"/>
  <c r="R30" i="1"/>
  <c r="S30" i="1" s="1"/>
  <c r="O30" i="1" s="1"/>
  <c r="M30" i="1" s="1"/>
  <c r="P30" i="1" s="1"/>
  <c r="J30" i="1" s="1"/>
  <c r="K30" i="1" s="1"/>
  <c r="O29" i="1"/>
  <c r="M29" i="1" s="1"/>
  <c r="P29" i="1" s="1"/>
  <c r="J29" i="1" s="1"/>
  <c r="K29" i="1" s="1"/>
  <c r="Y29" i="1"/>
  <c r="Z27" i="1"/>
  <c r="AA26" i="1" l="1"/>
  <c r="T26" i="1"/>
  <c r="X26" i="1" s="1"/>
  <c r="Z26" i="1"/>
  <c r="AB27" i="1"/>
  <c r="T25" i="1"/>
  <c r="X25" i="1" s="1"/>
  <c r="AA25" i="1"/>
  <c r="AB25" i="1" s="1"/>
  <c r="Z25" i="1"/>
  <c r="AY20" i="1"/>
  <c r="AW20" i="1"/>
  <c r="AB23" i="1"/>
  <c r="T21" i="1"/>
  <c r="X21" i="1" s="1"/>
  <c r="AA21" i="1"/>
  <c r="Z21" i="1"/>
  <c r="O21" i="1"/>
  <c r="M21" i="1" s="1"/>
  <c r="P21" i="1" s="1"/>
  <c r="J21" i="1" s="1"/>
  <c r="K21" i="1" s="1"/>
  <c r="R20" i="1"/>
  <c r="S20" i="1" s="1"/>
  <c r="T28" i="1"/>
  <c r="X28" i="1" s="1"/>
  <c r="AA28" i="1"/>
  <c r="AB28" i="1" s="1"/>
  <c r="Z28" i="1"/>
  <c r="AA30" i="1"/>
  <c r="T30" i="1"/>
  <c r="X30" i="1" s="1"/>
  <c r="Z30" i="1"/>
  <c r="O26" i="1"/>
  <c r="M26" i="1" s="1"/>
  <c r="P26" i="1" s="1"/>
  <c r="J26" i="1" s="1"/>
  <c r="K26" i="1" s="1"/>
  <c r="AB29" i="1"/>
  <c r="T24" i="1"/>
  <c r="X24" i="1" s="1"/>
  <c r="AA24" i="1"/>
  <c r="Z24" i="1"/>
  <c r="AA22" i="1"/>
  <c r="T22" i="1"/>
  <c r="X22" i="1" s="1"/>
  <c r="Z22" i="1"/>
  <c r="AA19" i="1"/>
  <c r="T19" i="1"/>
  <c r="X19" i="1" s="1"/>
  <c r="O19" i="1"/>
  <c r="M19" i="1" s="1"/>
  <c r="P19" i="1" s="1"/>
  <c r="J19" i="1" s="1"/>
  <c r="K19" i="1" s="1"/>
  <c r="Z19" i="1"/>
  <c r="AB19" i="1" l="1"/>
  <c r="AB22" i="1"/>
  <c r="AB30" i="1"/>
  <c r="AA20" i="1"/>
  <c r="AB20" i="1" s="1"/>
  <c r="T20" i="1"/>
  <c r="X20" i="1" s="1"/>
  <c r="Z20" i="1"/>
  <c r="O20" i="1"/>
  <c r="M20" i="1" s="1"/>
  <c r="P20" i="1" s="1"/>
  <c r="J20" i="1" s="1"/>
  <c r="K20" i="1" s="1"/>
  <c r="AB21" i="1"/>
  <c r="AB24" i="1"/>
  <c r="AB26" i="1"/>
</calcChain>
</file>

<file path=xl/sharedStrings.xml><?xml version="1.0" encoding="utf-8"?>
<sst xmlns="http://schemas.openxmlformats.org/spreadsheetml/2006/main" count="891" uniqueCount="425">
  <si>
    <t>File opened</t>
  </si>
  <si>
    <t>2020-09-11 07:21:32</t>
  </si>
  <si>
    <t>Console s/n</t>
  </si>
  <si>
    <t>68C-901344</t>
  </si>
  <si>
    <t>Console ver</t>
  </si>
  <si>
    <t>Bluestem v.1.4.05</t>
  </si>
  <si>
    <t>Scripts ver</t>
  </si>
  <si>
    <t>2020.04  1.4.05, May 2020</t>
  </si>
  <si>
    <t>Head s/n</t>
  </si>
  <si>
    <t>68H-581344</t>
  </si>
  <si>
    <t>Head ver</t>
  </si>
  <si>
    <t>1.4.2</t>
  </si>
  <si>
    <t>Head cal</t>
  </si>
  <si>
    <t>{"h2oaspan2b": "0.0948874", "oxygen": "21", "flowmeterzero": "1.06113", "co2aspanconc1": "993", "h2oaspan2": "0", "tazero": "0.197292", "h2oaspan2a": "0.0933829", "co2aspanconc2": "296.7", "h2obspan2b": "0.0952042", "co2bspanconc2": "296.7", "co2bzero": "0.862588", "h2obzero": "1.06811", "flowazero": "0.28716", "co2bspan2b": "0.180118", "h2obspanconc2": "0", "h2oaspanconc1": "19.45", "chamberpressurezero": "2.59421", "h2obspan2": "0", "tbzero": "0.155348", "h2oaspanconc2": "0", "ssb_ref": "37590.7", "h2obspan1": "1.02611", "h2oaspan1": "1.01611", "co2bspan1": "0.957744", "co2bspan2": "-0.0264927", "co2aspan1": "0.959104", "co2aspan2a": "0.188041", "flowbzero": "0.30082", "ssa_ref": "32565.6", "co2aspan2b": "0.179462", "h2obspanconc1": "19.45", "h2oazero": "1.05097", "co2bspan2a": "0.189054", "co2aspan2": "-0.0251474", "h2obspan2a": "0.0927813", "co2bspanconc1": "993", "co2azero": "0.870173"}</t>
  </si>
  <si>
    <t>Chamber type</t>
  </si>
  <si>
    <t>6800-01</t>
  </si>
  <si>
    <t>Chamber s/n</t>
  </si>
  <si>
    <t>MPF-551069</t>
  </si>
  <si>
    <t>Chamber rev</t>
  </si>
  <si>
    <t>0</t>
  </si>
  <si>
    <t>Chamber cal</t>
  </si>
  <si>
    <t>Fluorometer</t>
  </si>
  <si>
    <t>Flr. Version</t>
  </si>
  <si>
    <t>07:21:32</t>
  </si>
  <si>
    <t>Stability Definition:	CO2_r (Meas): Slp&lt;0.1 Per=20	H2O_s (Meas): Slp&lt;0.5 Per=20	H2O_r (Meas): Slp&lt;0.5 Per=20	CO2_s (Meas): Slp&lt;1 Per=15</t>
  </si>
  <si>
    <t>SysConst</t>
  </si>
  <si>
    <t>AvgTime</t>
  </si>
  <si>
    <t>4</t>
  </si>
  <si>
    <t>Oxygen</t>
  </si>
  <si>
    <t>21</t>
  </si>
  <si>
    <t>ChambConst</t>
  </si>
  <si>
    <t>Chamber</t>
  </si>
  <si>
    <t>Aperture</t>
  </si>
  <si>
    <t>blc_a</t>
  </si>
  <si>
    <t>blc_b</t>
  </si>
  <si>
    <t>blc_c</t>
  </si>
  <si>
    <t>blc_d</t>
  </si>
  <si>
    <t>blc_e</t>
  </si>
  <si>
    <t>blc_minS</t>
  </si>
  <si>
    <t>blc_maxS</t>
  </si>
  <si>
    <t>blc_Po</t>
  </si>
  <si>
    <t>Const</t>
  </si>
  <si>
    <t>S</t>
  </si>
  <si>
    <t>K</t>
  </si>
  <si>
    <t>Geometry</t>
  </si>
  <si>
    <t>0: Broadleaf</t>
  </si>
  <si>
    <t>CustomBLC</t>
  </si>
  <si>
    <t>LTConst</t>
  </si>
  <si>
    <t>deltaTw</t>
  </si>
  <si>
    <t>fT1</t>
  </si>
  <si>
    <t>fT2</t>
  </si>
  <si>
    <t>fTeb</t>
  </si>
  <si>
    <t>LQConst</t>
  </si>
  <si>
    <t>Leaf</t>
  </si>
  <si>
    <t>standard</t>
  </si>
  <si>
    <t>Ambient</t>
  </si>
  <si>
    <t>Sun+Sky</t>
  </si>
  <si>
    <t>abs_ambient</t>
  </si>
  <si>
    <t>abs_redLED</t>
  </si>
  <si>
    <t>abs_greenLED</t>
  </si>
  <si>
    <t>abs_blueLED</t>
  </si>
  <si>
    <t>abs_whiteLED</t>
  </si>
  <si>
    <t>abs_redFlr</t>
  </si>
  <si>
    <t>abs_blueFlr</t>
  </si>
  <si>
    <t>k_ambient</t>
  </si>
  <si>
    <t>k_redLED</t>
  </si>
  <si>
    <t>k_greenLED</t>
  </si>
  <si>
    <t>k_blueLED</t>
  </si>
  <si>
    <t>k_whiteLED</t>
  </si>
  <si>
    <t>k_redFlr</t>
  </si>
  <si>
    <t>k_blueFlr</t>
  </si>
  <si>
    <t>QConst</t>
  </si>
  <si>
    <t>fQ_Amb_in</t>
  </si>
  <si>
    <t>fQ_Amb_out</t>
  </si>
  <si>
    <t>fQ_HeadLS</t>
  </si>
  <si>
    <t>fQ_ConsoleLS</t>
  </si>
  <si>
    <t>fQ_Flr</t>
  </si>
  <si>
    <t>LeakConst</t>
  </si>
  <si>
    <t>fan_a</t>
  </si>
  <si>
    <t>fan_b</t>
  </si>
  <si>
    <t>fan_c</t>
  </si>
  <si>
    <t>fan_d</t>
  </si>
  <si>
    <t>Fs_meas</t>
  </si>
  <si>
    <t>2.74045 84.1008 397.143 656.336 901.701 1102.83 1307.81 1499.6</t>
  </si>
  <si>
    <t>Fs_true</t>
  </si>
  <si>
    <t>-2.87423 107.655 402.187 601.021 800.876 1002.25 1200.94 1401.52</t>
  </si>
  <si>
    <t>leak_wt</t>
  </si>
  <si>
    <t>Sys</t>
  </si>
  <si>
    <t>GasEx</t>
  </si>
  <si>
    <t>Leak</t>
  </si>
  <si>
    <t>FLR</t>
  </si>
  <si>
    <t>LeafQ</t>
  </si>
  <si>
    <t>Meas</t>
  </si>
  <si>
    <t>Meas2</t>
  </si>
  <si>
    <t>FlrLS</t>
  </si>
  <si>
    <t>FlrStats</t>
  </si>
  <si>
    <t>MchEvent</t>
  </si>
  <si>
    <t>Stability</t>
  </si>
  <si>
    <t>Raw</t>
  </si>
  <si>
    <t>Status2</t>
  </si>
  <si>
    <t>Auxiliary</t>
  </si>
  <si>
    <t>MchStatus</t>
  </si>
  <si>
    <t>Status</t>
  </si>
  <si>
    <t>obs</t>
  </si>
  <si>
    <t>time</t>
  </si>
  <si>
    <t>elapsed</t>
  </si>
  <si>
    <t>date</t>
  </si>
  <si>
    <t>hhmmss</t>
  </si>
  <si>
    <t>TIME</t>
  </si>
  <si>
    <t>E</t>
  </si>
  <si>
    <t>A</t>
  </si>
  <si>
    <t>Ca</t>
  </si>
  <si>
    <t>Ci</t>
  </si>
  <si>
    <t>Pci</t>
  </si>
  <si>
    <t>Pca</t>
  </si>
  <si>
    <t>gsw</t>
  </si>
  <si>
    <t>gbw</t>
  </si>
  <si>
    <t>gtw</t>
  </si>
  <si>
    <t>gtc</t>
  </si>
  <si>
    <t>Rabs</t>
  </si>
  <si>
    <t>TleafEB</t>
  </si>
  <si>
    <t>TleafCnd</t>
  </si>
  <si>
    <t>SVPleaf</t>
  </si>
  <si>
    <t>RHcham</t>
  </si>
  <si>
    <t>VPcham</t>
  </si>
  <si>
    <t>SVPcham</t>
  </si>
  <si>
    <t>VPDleaf</t>
  </si>
  <si>
    <t>LatHFlux</t>
  </si>
  <si>
    <t>SenHFlux</t>
  </si>
  <si>
    <t>NetTherm</t>
  </si>
  <si>
    <t>EBSum</t>
  </si>
  <si>
    <t>LeakPct</t>
  </si>
  <si>
    <t>CorrFact</t>
  </si>
  <si>
    <t>CorrFactPct</t>
  </si>
  <si>
    <t>Fan</t>
  </si>
  <si>
    <t>DarkAdaptedID</t>
  </si>
  <si>
    <t>Qmax_d</t>
  </si>
  <si>
    <t>Fo</t>
  </si>
  <si>
    <t>Fm</t>
  </si>
  <si>
    <t>Fv</t>
  </si>
  <si>
    <t>Fv/Fm</t>
  </si>
  <si>
    <t>Adark</t>
  </si>
  <si>
    <t>LightAdaptedID</t>
  </si>
  <si>
    <t>Qmax</t>
  </si>
  <si>
    <t>Fs</t>
  </si>
  <si>
    <t>PhiPS2</t>
  </si>
  <si>
    <t>PS2/1</t>
  </si>
  <si>
    <t>Qabs_fs</t>
  </si>
  <si>
    <t>Afs</t>
  </si>
  <si>
    <t>ETR</t>
  </si>
  <si>
    <t>Fv'/Fm'</t>
  </si>
  <si>
    <t>PhiCO2</t>
  </si>
  <si>
    <t>NPQ</t>
  </si>
  <si>
    <t>DarkPulseID</t>
  </si>
  <si>
    <t>Fo'</t>
  </si>
  <si>
    <t>Fv'</t>
  </si>
  <si>
    <t>qP</t>
  </si>
  <si>
    <t>qN</t>
  </si>
  <si>
    <t>qP_Fo</t>
  </si>
  <si>
    <t>qN_Fo</t>
  </si>
  <si>
    <t>qL</t>
  </si>
  <si>
    <t>1-qL</t>
  </si>
  <si>
    <t>Qin</t>
  </si>
  <si>
    <t>Qabs</t>
  </si>
  <si>
    <t>alpha</t>
  </si>
  <si>
    <t>convert</t>
  </si>
  <si>
    <t>CO2_s</t>
  </si>
  <si>
    <t>CO2_r</t>
  </si>
  <si>
    <t>H2O_s</t>
  </si>
  <si>
    <t>H2O_r</t>
  </si>
  <si>
    <t>CO2_a</t>
  </si>
  <si>
    <t>H2O_a</t>
  </si>
  <si>
    <t>Flow</t>
  </si>
  <si>
    <t>Pa</t>
  </si>
  <si>
    <t>ΔPcham</t>
  </si>
  <si>
    <t>Tair</t>
  </si>
  <si>
    <t>Tleaf</t>
  </si>
  <si>
    <t>Tleaf2</t>
  </si>
  <si>
    <t>Offset</t>
  </si>
  <si>
    <t>Offset2</t>
  </si>
  <si>
    <t>Fan_speed</t>
  </si>
  <si>
    <t>Qamb_in</t>
  </si>
  <si>
    <t>Qamb_out</t>
  </si>
  <si>
    <t>ΔCO2</t>
  </si>
  <si>
    <t>CO2_s_d</t>
  </si>
  <si>
    <t>CO2_r_d</t>
  </si>
  <si>
    <t>ΔH2O</t>
  </si>
  <si>
    <t>CO2_b</t>
  </si>
  <si>
    <t>H2O_b</t>
  </si>
  <si>
    <t>e_s</t>
  </si>
  <si>
    <t>e_r</t>
  </si>
  <si>
    <t>Td_s</t>
  </si>
  <si>
    <t>Td_r</t>
  </si>
  <si>
    <t>Q</t>
  </si>
  <si>
    <t>f_red</t>
  </si>
  <si>
    <t>f_blue</t>
  </si>
  <si>
    <t>f_farred</t>
  </si>
  <si>
    <t>F</t>
  </si>
  <si>
    <t>Q_modavg</t>
  </si>
  <si>
    <t>F_dc</t>
  </si>
  <si>
    <t>Pc</t>
  </si>
  <si>
    <t>Tled</t>
  </si>
  <si>
    <t>TDigital</t>
  </si>
  <si>
    <t>TPreamp</t>
  </si>
  <si>
    <t>TPwrSpy</t>
  </si>
  <si>
    <t>TDrive</t>
  </si>
  <si>
    <t>Q_red</t>
  </si>
  <si>
    <t>Q_blue</t>
  </si>
  <si>
    <t>Q_farred</t>
  </si>
  <si>
    <t>TSPF</t>
  </si>
  <si>
    <t>state</t>
  </si>
  <si>
    <t>F_avg</t>
  </si>
  <si>
    <t>dF/dt</t>
  </si>
  <si>
    <t>dF_dc/dt</t>
  </si>
  <si>
    <t>F_dc_avg</t>
  </si>
  <si>
    <t>period</t>
  </si>
  <si>
    <t>co2_t</t>
  </si>
  <si>
    <t>h2o_t</t>
  </si>
  <si>
    <t>count</t>
  </si>
  <si>
    <t>co2_adj</t>
  </si>
  <si>
    <t>h2o_adj</t>
  </si>
  <si>
    <t>co2_match</t>
  </si>
  <si>
    <t>h2o_match</t>
  </si>
  <si>
    <t>co2_at</t>
  </si>
  <si>
    <t>h2o_at</t>
  </si>
  <si>
    <t>co2_cv</t>
  </si>
  <si>
    <t>h2o_cv</t>
  </si>
  <si>
    <t>CO2_r:MN</t>
  </si>
  <si>
    <t>CO2_r:SLP</t>
  </si>
  <si>
    <t>CO2_r:SD</t>
  </si>
  <si>
    <t>CO2_r:OK</t>
  </si>
  <si>
    <t>CO2_s:MN</t>
  </si>
  <si>
    <t>CO2_s:SLP</t>
  </si>
  <si>
    <t>CO2_s:SD</t>
  </si>
  <si>
    <t>CO2_s:OK</t>
  </si>
  <si>
    <t>H2O_r:MN</t>
  </si>
  <si>
    <t>H2O_r:SLP</t>
  </si>
  <si>
    <t>H2O_r:SD</t>
  </si>
  <si>
    <t>H2O_r:OK</t>
  </si>
  <si>
    <t>H2O_s:MN</t>
  </si>
  <si>
    <t>H2O_s:SLP</t>
  </si>
  <si>
    <t>H2O_s:SD</t>
  </si>
  <si>
    <t>H2O_s:OK</t>
  </si>
  <si>
    <t>Stable</t>
  </si>
  <si>
    <t>Total</t>
  </si>
  <si>
    <t>State</t>
  </si>
  <si>
    <t>Vflow</t>
  </si>
  <si>
    <t>VPchamber</t>
  </si>
  <si>
    <t>abs_c_a</t>
  </si>
  <si>
    <t>abs_c_b</t>
  </si>
  <si>
    <t>abs_h_a</t>
  </si>
  <si>
    <t>abs_h_b</t>
  </si>
  <si>
    <t>Wc_s</t>
  </si>
  <si>
    <t>Wc_r</t>
  </si>
  <si>
    <t>Wco_s</t>
  </si>
  <si>
    <t>Wco_r</t>
  </si>
  <si>
    <t>Ww_s</t>
  </si>
  <si>
    <t>Ww_r</t>
  </si>
  <si>
    <t>Wwo_s</t>
  </si>
  <si>
    <t>Wwo_r</t>
  </si>
  <si>
    <t>Flow_s_v</t>
  </si>
  <si>
    <t>Flow_r_v</t>
  </si>
  <si>
    <t>Tleaf_mv</t>
  </si>
  <si>
    <t>Tleaf2_mv</t>
  </si>
  <si>
    <t>Tleaf_j</t>
  </si>
  <si>
    <t>Tleaf2_j</t>
  </si>
  <si>
    <t>Console_RH</t>
  </si>
  <si>
    <t>Console_T</t>
  </si>
  <si>
    <t>Console_H2O</t>
  </si>
  <si>
    <t>Fan_%</t>
  </si>
  <si>
    <t>Flow_%</t>
  </si>
  <si>
    <t>Pump</t>
  </si>
  <si>
    <t>Tchp_pwm</t>
  </si>
  <si>
    <t>Txchg_pwm</t>
  </si>
  <si>
    <t>diag_20v</t>
  </si>
  <si>
    <t>diag_5_4v</t>
  </si>
  <si>
    <t>diag_12v</t>
  </si>
  <si>
    <t>diag_5va</t>
  </si>
  <si>
    <t>diag_3_3vf</t>
  </si>
  <si>
    <t>CO2_hrs</t>
  </si>
  <si>
    <t>AccCO2_soda</t>
  </si>
  <si>
    <t>AccH2O_hum</t>
  </si>
  <si>
    <t>AccH2O_des</t>
  </si>
  <si>
    <t>ADC_CH1</t>
  </si>
  <si>
    <t>ADC_CH2</t>
  </si>
  <si>
    <t>ADC_CH3</t>
  </si>
  <si>
    <t>ADC_CH4</t>
  </si>
  <si>
    <t>ADC_CH5</t>
  </si>
  <si>
    <t>ADC_CH6</t>
  </si>
  <si>
    <t>ADC_CH7</t>
  </si>
  <si>
    <t>ADC_CH8</t>
  </si>
  <si>
    <t>DAC_1</t>
  </si>
  <si>
    <t>DAC_2</t>
  </si>
  <si>
    <t>DAC_3</t>
  </si>
  <si>
    <t>DAC_4</t>
  </si>
  <si>
    <t>GPIO</t>
  </si>
  <si>
    <t>GPIO_dir</t>
  </si>
  <si>
    <t>excit_5v</t>
  </si>
  <si>
    <t>power_12v</t>
  </si>
  <si>
    <t>power_5v</t>
  </si>
  <si>
    <t>ch1_pullup</t>
  </si>
  <si>
    <t>AuxPower</t>
  </si>
  <si>
    <t>MatchValveR</t>
  </si>
  <si>
    <t>MatchValveS</t>
  </si>
  <si>
    <t>MatchCO2</t>
  </si>
  <si>
    <t>MatchH2O</t>
  </si>
  <si>
    <t>cf_co2_a</t>
  </si>
  <si>
    <t>cf_co2_b</t>
  </si>
  <si>
    <t>cf_co2_c</t>
  </si>
  <si>
    <t>cf_co2_d</t>
  </si>
  <si>
    <t>cf_h2o_a</t>
  </si>
  <si>
    <t>cf_h2o_b</t>
  </si>
  <si>
    <t>cf_h2o_c</t>
  </si>
  <si>
    <t>cf_h2o_d</t>
  </si>
  <si>
    <t>co2_fit_low</t>
  </si>
  <si>
    <t>co2_fit_high</t>
  </si>
  <si>
    <t>h2o_fit_low</t>
  </si>
  <si>
    <t>h2o_fit_high</t>
  </si>
  <si>
    <t>co2_elapsed</t>
  </si>
  <si>
    <t>h2o_elapsed</t>
  </si>
  <si>
    <t>DIAG</t>
  </si>
  <si>
    <t>Flow_s</t>
  </si>
  <si>
    <t>Flow_r</t>
  </si>
  <si>
    <t>Txchg</t>
  </si>
  <si>
    <t>Tirga</t>
  </si>
  <si>
    <t>Tchopper</t>
  </si>
  <si>
    <t>Ts</t>
  </si>
  <si>
    <t>Tr</t>
  </si>
  <si>
    <t>CO2_%</t>
  </si>
  <si>
    <t>Desiccant_%</t>
  </si>
  <si>
    <t>Humidifier_%</t>
  </si>
  <si>
    <t>Txchg_sp</t>
  </si>
  <si>
    <t>CO2_r_sp</t>
  </si>
  <si>
    <t>H2O_r_sp</t>
  </si>
  <si>
    <t>SS_s</t>
  </si>
  <si>
    <t>SS_r</t>
  </si>
  <si>
    <t>s</t>
  </si>
  <si>
    <t>mol m⁻² s⁻¹</t>
  </si>
  <si>
    <t>µmol m⁻² s⁻¹</t>
  </si>
  <si>
    <t>µmol mol⁻¹</t>
  </si>
  <si>
    <t>W m⁻²</t>
  </si>
  <si>
    <t>°C</t>
  </si>
  <si>
    <t>kPa</t>
  </si>
  <si>
    <t>%</t>
  </si>
  <si>
    <t>µmol s⁻¹</t>
  </si>
  <si>
    <t>µmol µmol⁻¹</t>
  </si>
  <si>
    <t>J/µmol</t>
  </si>
  <si>
    <t>mmol mol⁻¹</t>
  </si>
  <si>
    <t>rpm</t>
  </si>
  <si>
    <t>min⁻¹</t>
  </si>
  <si>
    <t>secs</t>
  </si>
  <si>
    <t>µmol/mol</t>
  </si>
  <si>
    <t>mmol/mol</t>
  </si>
  <si>
    <t>µmol mol⁻¹ min⁻¹</t>
  </si>
  <si>
    <t>mmol mol⁻¹ min⁻¹</t>
  </si>
  <si>
    <t>V</t>
  </si>
  <si>
    <t>mV</t>
  </si>
  <si>
    <t>hrs</t>
  </si>
  <si>
    <t>mg</t>
  </si>
  <si>
    <t>min</t>
  </si>
  <si>
    <t>MPF-2027-20161005-17_31_46</t>
  </si>
  <si>
    <t>11111111</t>
  </si>
  <si>
    <t>oooooooo</t>
  </si>
  <si>
    <t>off</t>
  </si>
  <si>
    <t>20200911 07:57:17</t>
  </si>
  <si>
    <t>07:57:17</t>
  </si>
  <si>
    <t>MPF-2030-20161005-11_44_35</t>
  </si>
  <si>
    <t>DARK-2031-20161005-11_44_36</t>
  </si>
  <si>
    <t>07:56:46</t>
  </si>
  <si>
    <t>4/4</t>
  </si>
  <si>
    <t>20200911 07:58:51</t>
  </si>
  <si>
    <t>07:58:51</t>
  </si>
  <si>
    <t>MPF-2032-20161005-11_46_09</t>
  </si>
  <si>
    <t>DARK-2033-20161005-11_46_10</t>
  </si>
  <si>
    <t>07:58:25</t>
  </si>
  <si>
    <t>20200911 08:00:22</t>
  </si>
  <si>
    <t>08:00:22</t>
  </si>
  <si>
    <t>MPF-2034-20161005-11_47_39</t>
  </si>
  <si>
    <t>DARK-2035-20161005-11_47_41</t>
  </si>
  <si>
    <t>07:59:56</t>
  </si>
  <si>
    <t>20200911 08:01:54</t>
  </si>
  <si>
    <t>08:01:54</t>
  </si>
  <si>
    <t>MPF-2036-20161005-11_49_12</t>
  </si>
  <si>
    <t>DARK-2037-20161005-11_49_13</t>
  </si>
  <si>
    <t>08:01:27</t>
  </si>
  <si>
    <t>20200911 08:03:28</t>
  </si>
  <si>
    <t>08:03:28</t>
  </si>
  <si>
    <t>MPF-2038-20161005-11_50_45</t>
  </si>
  <si>
    <t>DARK-2039-20161005-11_50_47</t>
  </si>
  <si>
    <t>08:02:56</t>
  </si>
  <si>
    <t>20200911 08:05:04</t>
  </si>
  <si>
    <t>08:05:04</t>
  </si>
  <si>
    <t>MPF-2040-20161005-11_52_21</t>
  </si>
  <si>
    <t>DARK-2041-20161005-11_52_23</t>
  </si>
  <si>
    <t>08:04:35</t>
  </si>
  <si>
    <t>20200911 08:06:34</t>
  </si>
  <si>
    <t>08:06:34</t>
  </si>
  <si>
    <t>MPF-2042-20161005-11_53_51</t>
  </si>
  <si>
    <t>DARK-2043-20161005-11_53_53</t>
  </si>
  <si>
    <t>08:06:07</t>
  </si>
  <si>
    <t>20200911 08:08:05</t>
  </si>
  <si>
    <t>08:08:05</t>
  </si>
  <si>
    <t>MPF-2044-20161005-11_55_22</t>
  </si>
  <si>
    <t>DARK-2045-20161005-11_55_24</t>
  </si>
  <si>
    <t>08:07:38</t>
  </si>
  <si>
    <t>20200911 08:09:35</t>
  </si>
  <si>
    <t>08:09:35</t>
  </si>
  <si>
    <t>MPF-2046-20161005-11_56_52</t>
  </si>
  <si>
    <t>DARK-2047-20161005-11_56_54</t>
  </si>
  <si>
    <t>08:09:05</t>
  </si>
  <si>
    <t>20200911 08:11:06</t>
  </si>
  <si>
    <t>08:11:06</t>
  </si>
  <si>
    <t>MPF-2048-20161005-11_58_23</t>
  </si>
  <si>
    <t>DARK-2049-20161005-11_58_25</t>
  </si>
  <si>
    <t>08:10:34</t>
  </si>
  <si>
    <t>20200911 08:12:32</t>
  </si>
  <si>
    <t>08:12:32</t>
  </si>
  <si>
    <t>MPF-2050-20161005-11_59_49</t>
  </si>
  <si>
    <t>-</t>
  </si>
  <si>
    <t>08:12:06</t>
  </si>
  <si>
    <t>20200911 08:34:28</t>
  </si>
  <si>
    <t>08:34:28</t>
  </si>
  <si>
    <t>MPF-2051-20161005-12_21_45</t>
  </si>
  <si>
    <t>08:34:45</t>
  </si>
  <si>
    <t>Fmp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</si>
</sst>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D30"/>
  <sheetViews>
    <sheetView tabSelected="1" topLeftCell="Z11" workbookViewId="0">
      <selection activeCell="AR18" sqref="AR18"/>
    </sheetView>
  </sheetViews>
  <sheetFormatPr defaultRowHeight="14.5" x14ac:dyDescent="0.35"/>
  <sheetData>
    <row r="2" spans="1:238" x14ac:dyDescent="0.35">
      <c r="A2" t="s">
        <v>25</v>
      </c>
      <c r="B2" t="s">
        <v>26</v>
      </c>
      <c r="C2" t="s">
        <v>28</v>
      </c>
    </row>
    <row r="3" spans="1:238" x14ac:dyDescent="0.35">
      <c r="B3" t="s">
        <v>27</v>
      </c>
      <c r="C3" t="s">
        <v>29</v>
      </c>
    </row>
    <row r="4" spans="1:238" x14ac:dyDescent="0.35">
      <c r="A4" t="s">
        <v>30</v>
      </c>
      <c r="B4" t="s">
        <v>31</v>
      </c>
      <c r="C4" t="s">
        <v>32</v>
      </c>
      <c r="D4" t="s">
        <v>33</v>
      </c>
      <c r="E4" t="s">
        <v>34</v>
      </c>
      <c r="F4" t="s">
        <v>35</v>
      </c>
      <c r="G4" t="s">
        <v>36</v>
      </c>
      <c r="H4" t="s">
        <v>37</v>
      </c>
      <c r="I4" t="s">
        <v>38</v>
      </c>
      <c r="J4" t="s">
        <v>39</v>
      </c>
      <c r="K4" t="s">
        <v>40</v>
      </c>
    </row>
    <row r="5" spans="1:238" x14ac:dyDescent="0.35">
      <c r="B5" t="s">
        <v>15</v>
      </c>
      <c r="D5">
        <v>0.25</v>
      </c>
      <c r="E5">
        <v>0.35860134458027498</v>
      </c>
      <c r="F5">
        <v>-4.0181648938029096E-3</v>
      </c>
      <c r="G5">
        <v>4.5107421038718598E-3</v>
      </c>
      <c r="H5">
        <v>-4.4762007154871301E-3</v>
      </c>
      <c r="I5">
        <v>1</v>
      </c>
      <c r="J5">
        <v>6</v>
      </c>
      <c r="K5">
        <v>96.9</v>
      </c>
    </row>
    <row r="6" spans="1:238" x14ac:dyDescent="0.35">
      <c r="A6" t="s">
        <v>41</v>
      </c>
      <c r="B6" t="s">
        <v>42</v>
      </c>
      <c r="C6" t="s">
        <v>43</v>
      </c>
      <c r="D6" t="s">
        <v>44</v>
      </c>
      <c r="E6" t="s">
        <v>46</v>
      </c>
    </row>
    <row r="7" spans="1:238" x14ac:dyDescent="0.35">
      <c r="B7">
        <v>6</v>
      </c>
      <c r="C7">
        <v>0.5</v>
      </c>
      <c r="D7" t="s">
        <v>45</v>
      </c>
      <c r="E7">
        <v>2</v>
      </c>
    </row>
    <row r="8" spans="1:238" x14ac:dyDescent="0.35">
      <c r="A8" t="s">
        <v>47</v>
      </c>
      <c r="B8" t="s">
        <v>48</v>
      </c>
      <c r="C8" t="s">
        <v>49</v>
      </c>
      <c r="D8" t="s">
        <v>50</v>
      </c>
      <c r="E8" t="s">
        <v>51</v>
      </c>
    </row>
    <row r="9" spans="1:238" x14ac:dyDescent="0.35">
      <c r="B9">
        <v>0</v>
      </c>
      <c r="C9">
        <v>1</v>
      </c>
      <c r="D9">
        <v>0</v>
      </c>
      <c r="E9">
        <v>0</v>
      </c>
    </row>
    <row r="10" spans="1:238" x14ac:dyDescent="0.35">
      <c r="A10" t="s">
        <v>52</v>
      </c>
      <c r="B10" t="s">
        <v>53</v>
      </c>
      <c r="C10" t="s">
        <v>55</v>
      </c>
      <c r="D10" t="s">
        <v>57</v>
      </c>
      <c r="E10" t="s">
        <v>58</v>
      </c>
      <c r="F10" t="s">
        <v>59</v>
      </c>
      <c r="G10" t="s">
        <v>60</v>
      </c>
      <c r="H10" t="s">
        <v>61</v>
      </c>
      <c r="I10" t="s">
        <v>62</v>
      </c>
      <c r="J10" t="s">
        <v>63</v>
      </c>
      <c r="K10" t="s">
        <v>64</v>
      </c>
      <c r="L10" t="s">
        <v>65</v>
      </c>
      <c r="M10" t="s">
        <v>66</v>
      </c>
      <c r="N10" t="s">
        <v>67</v>
      </c>
      <c r="O10" t="s">
        <v>68</v>
      </c>
      <c r="P10" t="s">
        <v>69</v>
      </c>
      <c r="Q10" t="s">
        <v>70</v>
      </c>
    </row>
    <row r="11" spans="1:238" x14ac:dyDescent="0.35">
      <c r="B11" t="s">
        <v>54</v>
      </c>
      <c r="C11" t="s">
        <v>56</v>
      </c>
      <c r="D11">
        <v>0.49</v>
      </c>
      <c r="E11">
        <v>0.84</v>
      </c>
      <c r="F11">
        <v>0.7</v>
      </c>
      <c r="G11">
        <v>0.87</v>
      </c>
      <c r="H11">
        <v>0.75</v>
      </c>
      <c r="I11">
        <v>0.84</v>
      </c>
      <c r="J11">
        <v>0.87</v>
      </c>
      <c r="K11">
        <v>0.39</v>
      </c>
      <c r="L11">
        <v>0.18</v>
      </c>
      <c r="M11">
        <v>0.23</v>
      </c>
      <c r="N11">
        <v>0.26</v>
      </c>
      <c r="O11">
        <v>0.21</v>
      </c>
      <c r="P11">
        <v>0.19</v>
      </c>
      <c r="Q11">
        <v>0.25</v>
      </c>
    </row>
    <row r="12" spans="1:238" x14ac:dyDescent="0.35">
      <c r="A12" t="s">
        <v>71</v>
      </c>
      <c r="B12" t="s">
        <v>72</v>
      </c>
      <c r="C12" t="s">
        <v>73</v>
      </c>
      <c r="D12" t="s">
        <v>74</v>
      </c>
      <c r="E12" t="s">
        <v>75</v>
      </c>
      <c r="F12" t="s">
        <v>76</v>
      </c>
    </row>
    <row r="13" spans="1:238" x14ac:dyDescent="0.35">
      <c r="B13">
        <v>0</v>
      </c>
      <c r="C13">
        <v>0</v>
      </c>
      <c r="D13">
        <v>0</v>
      </c>
      <c r="E13">
        <v>0</v>
      </c>
      <c r="F13">
        <v>1</v>
      </c>
    </row>
    <row r="14" spans="1:238" x14ac:dyDescent="0.35">
      <c r="A14" t="s">
        <v>77</v>
      </c>
      <c r="B14" t="s">
        <v>78</v>
      </c>
      <c r="C14" t="s">
        <v>79</v>
      </c>
      <c r="D14" t="s">
        <v>80</v>
      </c>
      <c r="E14" t="s">
        <v>81</v>
      </c>
      <c r="F14" t="s">
        <v>82</v>
      </c>
      <c r="G14" t="s">
        <v>84</v>
      </c>
      <c r="H14" t="s">
        <v>86</v>
      </c>
    </row>
    <row r="15" spans="1:238" x14ac:dyDescent="0.35">
      <c r="B15">
        <v>-6276</v>
      </c>
      <c r="C15">
        <v>6.6</v>
      </c>
      <c r="D15">
        <v>1.7090000000000001E-5</v>
      </c>
      <c r="E15">
        <v>3.11</v>
      </c>
      <c r="F15" t="s">
        <v>83</v>
      </c>
      <c r="G15" t="s">
        <v>85</v>
      </c>
      <c r="H15">
        <v>2</v>
      </c>
    </row>
    <row r="16" spans="1:238" x14ac:dyDescent="0.35">
      <c r="A16" t="s">
        <v>87</v>
      </c>
      <c r="B16" t="s">
        <v>87</v>
      </c>
      <c r="C16" t="s">
        <v>87</v>
      </c>
      <c r="D16" t="s">
        <v>87</v>
      </c>
      <c r="E16" t="s">
        <v>87</v>
      </c>
      <c r="F16" t="s">
        <v>88</v>
      </c>
      <c r="G16" t="s">
        <v>88</v>
      </c>
      <c r="H16" t="s">
        <v>88</v>
      </c>
      <c r="I16" t="s">
        <v>88</v>
      </c>
      <c r="J16" t="s">
        <v>88</v>
      </c>
      <c r="K16" t="s">
        <v>88</v>
      </c>
      <c r="L16" t="s">
        <v>88</v>
      </c>
      <c r="M16" t="s">
        <v>88</v>
      </c>
      <c r="N16" t="s">
        <v>88</v>
      </c>
      <c r="O16" t="s">
        <v>88</v>
      </c>
      <c r="P16" t="s">
        <v>88</v>
      </c>
      <c r="Q16" t="s">
        <v>88</v>
      </c>
      <c r="R16" t="s">
        <v>88</v>
      </c>
      <c r="S16" t="s">
        <v>88</v>
      </c>
      <c r="T16" t="s">
        <v>88</v>
      </c>
      <c r="U16" t="s">
        <v>88</v>
      </c>
      <c r="V16" t="s">
        <v>88</v>
      </c>
      <c r="W16" t="s">
        <v>88</v>
      </c>
      <c r="X16" t="s">
        <v>88</v>
      </c>
      <c r="Y16" t="s">
        <v>88</v>
      </c>
      <c r="Z16" t="s">
        <v>88</v>
      </c>
      <c r="AA16" t="s">
        <v>88</v>
      </c>
      <c r="AB16" t="s">
        <v>88</v>
      </c>
      <c r="AC16" t="s">
        <v>89</v>
      </c>
      <c r="AD16" t="s">
        <v>89</v>
      </c>
      <c r="AE16" t="s">
        <v>89</v>
      </c>
      <c r="AF16" t="s">
        <v>89</v>
      </c>
      <c r="AG16" t="s">
        <v>89</v>
      </c>
      <c r="AH16" t="s">
        <v>90</v>
      </c>
      <c r="AI16" t="s">
        <v>90</v>
      </c>
      <c r="AJ16" t="s">
        <v>90</v>
      </c>
      <c r="AK16" t="s">
        <v>90</v>
      </c>
      <c r="AL16" t="s">
        <v>90</v>
      </c>
      <c r="AM16" t="s">
        <v>90</v>
      </c>
      <c r="AN16" t="s">
        <v>90</v>
      </c>
      <c r="AO16" t="s">
        <v>90</v>
      </c>
      <c r="AP16" t="s">
        <v>90</v>
      </c>
      <c r="AQ16" t="s">
        <v>90</v>
      </c>
      <c r="AR16" t="s">
        <v>90</v>
      </c>
      <c r="AS16" t="s">
        <v>90</v>
      </c>
      <c r="AT16" t="s">
        <v>90</v>
      </c>
      <c r="AU16" t="s">
        <v>90</v>
      </c>
      <c r="AV16" t="s">
        <v>90</v>
      </c>
      <c r="AW16" t="s">
        <v>90</v>
      </c>
      <c r="AX16" t="s">
        <v>90</v>
      </c>
      <c r="AY16" t="s">
        <v>90</v>
      </c>
      <c r="AZ16" t="s">
        <v>90</v>
      </c>
      <c r="BA16" t="s">
        <v>90</v>
      </c>
      <c r="BB16" t="s">
        <v>90</v>
      </c>
      <c r="BC16" t="s">
        <v>90</v>
      </c>
      <c r="BD16" t="s">
        <v>90</v>
      </c>
      <c r="BE16" t="s">
        <v>90</v>
      </c>
      <c r="BF16" t="s">
        <v>90</v>
      </c>
      <c r="BG16" t="s">
        <v>90</v>
      </c>
      <c r="BH16" t="s">
        <v>90</v>
      </c>
      <c r="BI16" t="s">
        <v>90</v>
      </c>
      <c r="BJ16" t="s">
        <v>91</v>
      </c>
      <c r="BK16" t="s">
        <v>91</v>
      </c>
      <c r="BL16" t="s">
        <v>91</v>
      </c>
      <c r="BM16" t="s">
        <v>91</v>
      </c>
      <c r="BN16" t="s">
        <v>92</v>
      </c>
      <c r="BO16" t="s">
        <v>92</v>
      </c>
      <c r="BP16" t="s">
        <v>92</v>
      </c>
      <c r="BQ16" t="s">
        <v>92</v>
      </c>
      <c r="BR16" t="s">
        <v>92</v>
      </c>
      <c r="BS16" t="s">
        <v>92</v>
      </c>
      <c r="BT16" t="s">
        <v>92</v>
      </c>
      <c r="BU16" t="s">
        <v>92</v>
      </c>
      <c r="BV16" t="s">
        <v>92</v>
      </c>
      <c r="BW16" t="s">
        <v>92</v>
      </c>
      <c r="BX16" t="s">
        <v>92</v>
      </c>
      <c r="BY16" t="s">
        <v>92</v>
      </c>
      <c r="BZ16" t="s">
        <v>92</v>
      </c>
      <c r="CA16" t="s">
        <v>92</v>
      </c>
      <c r="CB16" t="s">
        <v>92</v>
      </c>
      <c r="CC16" t="s">
        <v>92</v>
      </c>
      <c r="CD16" t="s">
        <v>92</v>
      </c>
      <c r="CE16" t="s">
        <v>92</v>
      </c>
      <c r="CF16" t="s">
        <v>93</v>
      </c>
      <c r="CG16" t="s">
        <v>93</v>
      </c>
      <c r="CH16" t="s">
        <v>93</v>
      </c>
      <c r="CI16" t="s">
        <v>93</v>
      </c>
      <c r="CJ16" t="s">
        <v>93</v>
      </c>
      <c r="CK16" t="s">
        <v>93</v>
      </c>
      <c r="CL16" t="s">
        <v>93</v>
      </c>
      <c r="CM16" t="s">
        <v>93</v>
      </c>
      <c r="CN16" t="s">
        <v>93</v>
      </c>
      <c r="CO16" t="s">
        <v>93</v>
      </c>
      <c r="CP16" t="s">
        <v>94</v>
      </c>
      <c r="CQ16" t="s">
        <v>94</v>
      </c>
      <c r="CR16" t="s">
        <v>94</v>
      </c>
      <c r="CS16" t="s">
        <v>94</v>
      </c>
      <c r="CT16" t="s">
        <v>94</v>
      </c>
      <c r="CU16" t="s">
        <v>94</v>
      </c>
      <c r="CV16" t="s">
        <v>94</v>
      </c>
      <c r="CW16" t="s">
        <v>94</v>
      </c>
      <c r="CX16" t="s">
        <v>94</v>
      </c>
      <c r="CY16" t="s">
        <v>94</v>
      </c>
      <c r="CZ16" t="s">
        <v>94</v>
      </c>
      <c r="DA16" t="s">
        <v>94</v>
      </c>
      <c r="DB16" t="s">
        <v>94</v>
      </c>
      <c r="DC16" t="s">
        <v>94</v>
      </c>
      <c r="DD16" t="s">
        <v>94</v>
      </c>
      <c r="DE16" t="s">
        <v>94</v>
      </c>
      <c r="DF16" t="s">
        <v>94</v>
      </c>
      <c r="DG16" t="s">
        <v>94</v>
      </c>
      <c r="DH16" t="s">
        <v>95</v>
      </c>
      <c r="DI16" t="s">
        <v>95</v>
      </c>
      <c r="DJ16" t="s">
        <v>95</v>
      </c>
      <c r="DK16" t="s">
        <v>95</v>
      </c>
      <c r="DL16" t="s">
        <v>95</v>
      </c>
      <c r="DM16" t="s">
        <v>96</v>
      </c>
      <c r="DN16" t="s">
        <v>96</v>
      </c>
      <c r="DO16" t="s">
        <v>96</v>
      </c>
      <c r="DP16" t="s">
        <v>96</v>
      </c>
      <c r="DQ16" t="s">
        <v>96</v>
      </c>
      <c r="DR16" t="s">
        <v>96</v>
      </c>
      <c r="DS16" t="s">
        <v>96</v>
      </c>
      <c r="DT16" t="s">
        <v>96</v>
      </c>
      <c r="DU16" t="s">
        <v>96</v>
      </c>
      <c r="DV16" t="s">
        <v>96</v>
      </c>
      <c r="DW16" t="s">
        <v>96</v>
      </c>
      <c r="DX16" t="s">
        <v>96</v>
      </c>
      <c r="DY16" t="s">
        <v>96</v>
      </c>
      <c r="DZ16" t="s">
        <v>97</v>
      </c>
      <c r="EA16" t="s">
        <v>97</v>
      </c>
      <c r="EB16" t="s">
        <v>97</v>
      </c>
      <c r="EC16" t="s">
        <v>97</v>
      </c>
      <c r="ED16" t="s">
        <v>97</v>
      </c>
      <c r="EE16" t="s">
        <v>97</v>
      </c>
      <c r="EF16" t="s">
        <v>97</v>
      </c>
      <c r="EG16" t="s">
        <v>97</v>
      </c>
      <c r="EH16" t="s">
        <v>97</v>
      </c>
      <c r="EI16" t="s">
        <v>97</v>
      </c>
      <c r="EJ16" t="s">
        <v>97</v>
      </c>
      <c r="EK16" t="s">
        <v>97</v>
      </c>
      <c r="EL16" t="s">
        <v>97</v>
      </c>
      <c r="EM16" t="s">
        <v>97</v>
      </c>
      <c r="EN16" t="s">
        <v>97</v>
      </c>
      <c r="EO16" t="s">
        <v>97</v>
      </c>
      <c r="EP16" t="s">
        <v>97</v>
      </c>
      <c r="EQ16" t="s">
        <v>97</v>
      </c>
      <c r="ER16" t="s">
        <v>97</v>
      </c>
      <c r="ES16" t="s">
        <v>98</v>
      </c>
      <c r="ET16" t="s">
        <v>98</v>
      </c>
      <c r="EU16" t="s">
        <v>98</v>
      </c>
      <c r="EV16" t="s">
        <v>98</v>
      </c>
      <c r="EW16" t="s">
        <v>98</v>
      </c>
      <c r="EX16" t="s">
        <v>98</v>
      </c>
      <c r="EY16" t="s">
        <v>98</v>
      </c>
      <c r="EZ16" t="s">
        <v>98</v>
      </c>
      <c r="FA16" t="s">
        <v>98</v>
      </c>
      <c r="FB16" t="s">
        <v>98</v>
      </c>
      <c r="FC16" t="s">
        <v>98</v>
      </c>
      <c r="FD16" t="s">
        <v>98</v>
      </c>
      <c r="FE16" t="s">
        <v>98</v>
      </c>
      <c r="FF16" t="s">
        <v>98</v>
      </c>
      <c r="FG16" t="s">
        <v>98</v>
      </c>
      <c r="FH16" t="s">
        <v>98</v>
      </c>
      <c r="FI16" t="s">
        <v>98</v>
      </c>
      <c r="FJ16" t="s">
        <v>98</v>
      </c>
      <c r="FK16" t="s">
        <v>99</v>
      </c>
      <c r="FL16" t="s">
        <v>99</v>
      </c>
      <c r="FM16" t="s">
        <v>99</v>
      </c>
      <c r="FN16" t="s">
        <v>99</v>
      </c>
      <c r="FO16" t="s">
        <v>99</v>
      </c>
      <c r="FP16" t="s">
        <v>99</v>
      </c>
      <c r="FQ16" t="s">
        <v>99</v>
      </c>
      <c r="FR16" t="s">
        <v>99</v>
      </c>
      <c r="FS16" t="s">
        <v>99</v>
      </c>
      <c r="FT16" t="s">
        <v>99</v>
      </c>
      <c r="FU16" t="s">
        <v>99</v>
      </c>
      <c r="FV16" t="s">
        <v>99</v>
      </c>
      <c r="FW16" t="s">
        <v>99</v>
      </c>
      <c r="FX16" t="s">
        <v>99</v>
      </c>
      <c r="FY16" t="s">
        <v>99</v>
      </c>
      <c r="FZ16" t="s">
        <v>99</v>
      </c>
      <c r="GA16" t="s">
        <v>99</v>
      </c>
      <c r="GB16" t="s">
        <v>99</v>
      </c>
      <c r="GC16" t="s">
        <v>99</v>
      </c>
      <c r="GD16" t="s">
        <v>100</v>
      </c>
      <c r="GE16" t="s">
        <v>100</v>
      </c>
      <c r="GF16" t="s">
        <v>100</v>
      </c>
      <c r="GG16" t="s">
        <v>100</v>
      </c>
      <c r="GH16" t="s">
        <v>100</v>
      </c>
      <c r="GI16" t="s">
        <v>100</v>
      </c>
      <c r="GJ16" t="s">
        <v>100</v>
      </c>
      <c r="GK16" t="s">
        <v>100</v>
      </c>
      <c r="GL16" t="s">
        <v>100</v>
      </c>
      <c r="GM16" t="s">
        <v>100</v>
      </c>
      <c r="GN16" t="s">
        <v>100</v>
      </c>
      <c r="GO16" t="s">
        <v>100</v>
      </c>
      <c r="GP16" t="s">
        <v>100</v>
      </c>
      <c r="GQ16" t="s">
        <v>100</v>
      </c>
      <c r="GR16" t="s">
        <v>100</v>
      </c>
      <c r="GS16" t="s">
        <v>100</v>
      </c>
      <c r="GT16" t="s">
        <v>100</v>
      </c>
      <c r="GU16" t="s">
        <v>100</v>
      </c>
      <c r="GV16" t="s">
        <v>100</v>
      </c>
      <c r="GW16" t="s">
        <v>101</v>
      </c>
      <c r="GX16" t="s">
        <v>101</v>
      </c>
      <c r="GY16" t="s">
        <v>101</v>
      </c>
      <c r="GZ16" t="s">
        <v>101</v>
      </c>
      <c r="HA16" t="s">
        <v>101</v>
      </c>
      <c r="HB16" t="s">
        <v>101</v>
      </c>
      <c r="HC16" t="s">
        <v>101</v>
      </c>
      <c r="HD16" t="s">
        <v>101</v>
      </c>
      <c r="HE16" t="s">
        <v>101</v>
      </c>
      <c r="HF16" t="s">
        <v>101</v>
      </c>
      <c r="HG16" t="s">
        <v>101</v>
      </c>
      <c r="HH16" t="s">
        <v>101</v>
      </c>
      <c r="HI16" t="s">
        <v>101</v>
      </c>
      <c r="HJ16" t="s">
        <v>101</v>
      </c>
      <c r="HK16" t="s">
        <v>101</v>
      </c>
      <c r="HL16" t="s">
        <v>101</v>
      </c>
      <c r="HM16" t="s">
        <v>101</v>
      </c>
      <c r="HN16" t="s">
        <v>101</v>
      </c>
      <c r="HO16" t="s">
        <v>102</v>
      </c>
      <c r="HP16" t="s">
        <v>102</v>
      </c>
      <c r="HQ16" t="s">
        <v>102</v>
      </c>
      <c r="HR16" t="s">
        <v>102</v>
      </c>
      <c r="HS16" t="s">
        <v>102</v>
      </c>
      <c r="HT16" t="s">
        <v>102</v>
      </c>
      <c r="HU16" t="s">
        <v>102</v>
      </c>
      <c r="HV16" t="s">
        <v>102</v>
      </c>
      <c r="HW16" t="s">
        <v>102</v>
      </c>
      <c r="HX16" t="s">
        <v>102</v>
      </c>
      <c r="HY16" t="s">
        <v>102</v>
      </c>
      <c r="HZ16" t="s">
        <v>102</v>
      </c>
      <c r="IA16" t="s">
        <v>102</v>
      </c>
      <c r="IB16" t="s">
        <v>102</v>
      </c>
      <c r="IC16" t="s">
        <v>102</v>
      </c>
      <c r="ID16" t="s">
        <v>102</v>
      </c>
    </row>
    <row r="17" spans="1:238" x14ac:dyDescent="0.35">
      <c r="A17" t="s">
        <v>103</v>
      </c>
      <c r="B17" t="s">
        <v>104</v>
      </c>
      <c r="C17" t="s">
        <v>105</v>
      </c>
      <c r="D17" t="s">
        <v>106</v>
      </c>
      <c r="E17" t="s">
        <v>107</v>
      </c>
      <c r="F17" t="s">
        <v>108</v>
      </c>
      <c r="G17" t="s">
        <v>109</v>
      </c>
      <c r="H17" t="s">
        <v>110</v>
      </c>
      <c r="I17" t="s">
        <v>111</v>
      </c>
      <c r="J17" t="s">
        <v>112</v>
      </c>
      <c r="K17" t="s">
        <v>113</v>
      </c>
      <c r="L17" t="s">
        <v>114</v>
      </c>
      <c r="M17" t="s">
        <v>115</v>
      </c>
      <c r="N17" t="s">
        <v>116</v>
      </c>
      <c r="O17" t="s">
        <v>117</v>
      </c>
      <c r="P17" t="s">
        <v>118</v>
      </c>
      <c r="Q17" t="s">
        <v>119</v>
      </c>
      <c r="R17" t="s">
        <v>120</v>
      </c>
      <c r="S17" t="s">
        <v>121</v>
      </c>
      <c r="T17" t="s">
        <v>122</v>
      </c>
      <c r="U17" t="s">
        <v>123</v>
      </c>
      <c r="V17" t="s">
        <v>124</v>
      </c>
      <c r="W17" t="s">
        <v>125</v>
      </c>
      <c r="X17" t="s">
        <v>126</v>
      </c>
      <c r="Y17" t="s">
        <v>127</v>
      </c>
      <c r="Z17" t="s">
        <v>128</v>
      </c>
      <c r="AA17" t="s">
        <v>129</v>
      </c>
      <c r="AB17" t="s">
        <v>130</v>
      </c>
      <c r="AC17" t="s">
        <v>89</v>
      </c>
      <c r="AD17" t="s">
        <v>131</v>
      </c>
      <c r="AE17" t="s">
        <v>132</v>
      </c>
      <c r="AF17" t="s">
        <v>133</v>
      </c>
      <c r="AG17" t="s">
        <v>134</v>
      </c>
      <c r="AH17" t="s">
        <v>135</v>
      </c>
      <c r="AI17" t="s">
        <v>136</v>
      </c>
      <c r="AJ17" t="s">
        <v>137</v>
      </c>
      <c r="AK17" t="s">
        <v>138</v>
      </c>
      <c r="AL17" t="s">
        <v>139</v>
      </c>
      <c r="AM17" t="s">
        <v>140</v>
      </c>
      <c r="AN17" t="s">
        <v>141</v>
      </c>
      <c r="AO17" t="s">
        <v>142</v>
      </c>
      <c r="AP17" t="s">
        <v>143</v>
      </c>
      <c r="AQ17" t="s">
        <v>144</v>
      </c>
      <c r="AR17" t="s">
        <v>424</v>
      </c>
      <c r="AS17" t="s">
        <v>145</v>
      </c>
      <c r="AT17" t="s">
        <v>146</v>
      </c>
      <c r="AU17" t="s">
        <v>147</v>
      </c>
      <c r="AV17" t="s">
        <v>148</v>
      </c>
      <c r="AW17" t="s">
        <v>149</v>
      </c>
      <c r="AX17" t="s">
        <v>150</v>
      </c>
      <c r="AY17" t="s">
        <v>151</v>
      </c>
      <c r="AZ17" t="s">
        <v>152</v>
      </c>
      <c r="BA17" t="s">
        <v>153</v>
      </c>
      <c r="BB17" t="s">
        <v>154</v>
      </c>
      <c r="BC17" t="s">
        <v>155</v>
      </c>
      <c r="BD17" t="s">
        <v>156</v>
      </c>
      <c r="BE17" t="s">
        <v>157</v>
      </c>
      <c r="BF17" t="s">
        <v>158</v>
      </c>
      <c r="BG17" t="s">
        <v>159</v>
      </c>
      <c r="BH17" t="s">
        <v>160</v>
      </c>
      <c r="BI17" t="s">
        <v>161</v>
      </c>
      <c r="BJ17" t="s">
        <v>162</v>
      </c>
      <c r="BK17" t="s">
        <v>163</v>
      </c>
      <c r="BL17" t="s">
        <v>164</v>
      </c>
      <c r="BM17" t="s">
        <v>165</v>
      </c>
      <c r="BN17" t="s">
        <v>108</v>
      </c>
      <c r="BO17" t="s">
        <v>166</v>
      </c>
      <c r="BP17" t="s">
        <v>167</v>
      </c>
      <c r="BQ17" t="s">
        <v>168</v>
      </c>
      <c r="BR17" t="s">
        <v>169</v>
      </c>
      <c r="BS17" t="s">
        <v>170</v>
      </c>
      <c r="BT17" t="s">
        <v>171</v>
      </c>
      <c r="BU17" t="s">
        <v>172</v>
      </c>
      <c r="BV17" t="s">
        <v>173</v>
      </c>
      <c r="BW17" t="s">
        <v>174</v>
      </c>
      <c r="BX17" t="s">
        <v>175</v>
      </c>
      <c r="BY17" t="s">
        <v>176</v>
      </c>
      <c r="BZ17" t="s">
        <v>177</v>
      </c>
      <c r="CA17" t="s">
        <v>178</v>
      </c>
      <c r="CB17" t="s">
        <v>179</v>
      </c>
      <c r="CC17" t="s">
        <v>180</v>
      </c>
      <c r="CD17" t="s">
        <v>181</v>
      </c>
      <c r="CE17" t="s">
        <v>182</v>
      </c>
      <c r="CF17" t="s">
        <v>183</v>
      </c>
      <c r="CG17" t="s">
        <v>184</v>
      </c>
      <c r="CH17" t="s">
        <v>185</v>
      </c>
      <c r="CI17" t="s">
        <v>186</v>
      </c>
      <c r="CJ17" t="s">
        <v>187</v>
      </c>
      <c r="CK17" t="s">
        <v>188</v>
      </c>
      <c r="CL17" t="s">
        <v>189</v>
      </c>
      <c r="CM17" t="s">
        <v>190</v>
      </c>
      <c r="CN17" t="s">
        <v>191</v>
      </c>
      <c r="CO17" t="s">
        <v>192</v>
      </c>
      <c r="CP17" t="s">
        <v>193</v>
      </c>
      <c r="CQ17" t="s">
        <v>194</v>
      </c>
      <c r="CR17" t="s">
        <v>195</v>
      </c>
      <c r="CS17" t="s">
        <v>196</v>
      </c>
      <c r="CT17" t="s">
        <v>197</v>
      </c>
      <c r="CU17" t="s">
        <v>198</v>
      </c>
      <c r="CV17" t="s">
        <v>199</v>
      </c>
      <c r="CW17" t="s">
        <v>200</v>
      </c>
      <c r="CX17" t="s">
        <v>201</v>
      </c>
      <c r="CY17" t="s">
        <v>202</v>
      </c>
      <c r="CZ17" t="s">
        <v>203</v>
      </c>
      <c r="DA17" t="s">
        <v>204</v>
      </c>
      <c r="DB17" t="s">
        <v>205</v>
      </c>
      <c r="DC17" t="s">
        <v>206</v>
      </c>
      <c r="DD17" t="s">
        <v>207</v>
      </c>
      <c r="DE17" t="s">
        <v>208</v>
      </c>
      <c r="DF17" t="s">
        <v>209</v>
      </c>
      <c r="DG17" t="s">
        <v>210</v>
      </c>
      <c r="DH17" t="s">
        <v>211</v>
      </c>
      <c r="DI17" t="s">
        <v>212</v>
      </c>
      <c r="DJ17" t="s">
        <v>213</v>
      </c>
      <c r="DK17" t="s">
        <v>214</v>
      </c>
      <c r="DL17" t="s">
        <v>215</v>
      </c>
      <c r="DM17" t="s">
        <v>104</v>
      </c>
      <c r="DN17" t="s">
        <v>107</v>
      </c>
      <c r="DO17" t="s">
        <v>216</v>
      </c>
      <c r="DP17" t="s">
        <v>217</v>
      </c>
      <c r="DQ17" t="s">
        <v>218</v>
      </c>
      <c r="DR17" t="s">
        <v>219</v>
      </c>
      <c r="DS17" t="s">
        <v>220</v>
      </c>
      <c r="DT17" t="s">
        <v>221</v>
      </c>
      <c r="DU17" t="s">
        <v>222</v>
      </c>
      <c r="DV17" t="s">
        <v>223</v>
      </c>
      <c r="DW17" t="s">
        <v>224</v>
      </c>
      <c r="DX17" t="s">
        <v>225</v>
      </c>
      <c r="DY17" t="s">
        <v>226</v>
      </c>
      <c r="DZ17" t="s">
        <v>227</v>
      </c>
      <c r="EA17" t="s">
        <v>228</v>
      </c>
      <c r="EB17" t="s">
        <v>229</v>
      </c>
      <c r="EC17" t="s">
        <v>230</v>
      </c>
      <c r="ED17" t="s">
        <v>231</v>
      </c>
      <c r="EE17" t="s">
        <v>232</v>
      </c>
      <c r="EF17" t="s">
        <v>233</v>
      </c>
      <c r="EG17" t="s">
        <v>234</v>
      </c>
      <c r="EH17" t="s">
        <v>235</v>
      </c>
      <c r="EI17" t="s">
        <v>236</v>
      </c>
      <c r="EJ17" t="s">
        <v>237</v>
      </c>
      <c r="EK17" t="s">
        <v>238</v>
      </c>
      <c r="EL17" t="s">
        <v>239</v>
      </c>
      <c r="EM17" t="s">
        <v>240</v>
      </c>
      <c r="EN17" t="s">
        <v>241</v>
      </c>
      <c r="EO17" t="s">
        <v>242</v>
      </c>
      <c r="EP17" t="s">
        <v>243</v>
      </c>
      <c r="EQ17" t="s">
        <v>244</v>
      </c>
      <c r="ER17" t="s">
        <v>245</v>
      </c>
      <c r="ES17" t="s">
        <v>246</v>
      </c>
      <c r="ET17" t="s">
        <v>247</v>
      </c>
      <c r="EU17" t="s">
        <v>248</v>
      </c>
      <c r="EV17" t="s">
        <v>249</v>
      </c>
      <c r="EW17" t="s">
        <v>250</v>
      </c>
      <c r="EX17" t="s">
        <v>251</v>
      </c>
      <c r="EY17" t="s">
        <v>252</v>
      </c>
      <c r="EZ17" t="s">
        <v>253</v>
      </c>
      <c r="FA17" t="s">
        <v>254</v>
      </c>
      <c r="FB17" t="s">
        <v>255</v>
      </c>
      <c r="FC17" t="s">
        <v>256</v>
      </c>
      <c r="FD17" t="s">
        <v>257</v>
      </c>
      <c r="FE17" t="s">
        <v>258</v>
      </c>
      <c r="FF17" t="s">
        <v>259</v>
      </c>
      <c r="FG17" t="s">
        <v>260</v>
      </c>
      <c r="FH17" t="s">
        <v>261</v>
      </c>
      <c r="FI17" t="s">
        <v>262</v>
      </c>
      <c r="FJ17" t="s">
        <v>263</v>
      </c>
      <c r="FK17" t="s">
        <v>264</v>
      </c>
      <c r="FL17" t="s">
        <v>265</v>
      </c>
      <c r="FM17" t="s">
        <v>266</v>
      </c>
      <c r="FN17" t="s">
        <v>267</v>
      </c>
      <c r="FO17" t="s">
        <v>268</v>
      </c>
      <c r="FP17" t="s">
        <v>269</v>
      </c>
      <c r="FQ17" t="s">
        <v>270</v>
      </c>
      <c r="FR17" t="s">
        <v>271</v>
      </c>
      <c r="FS17" t="s">
        <v>272</v>
      </c>
      <c r="FT17" t="s">
        <v>273</v>
      </c>
      <c r="FU17" t="s">
        <v>274</v>
      </c>
      <c r="FV17" t="s">
        <v>275</v>
      </c>
      <c r="FW17" t="s">
        <v>276</v>
      </c>
      <c r="FX17" t="s">
        <v>277</v>
      </c>
      <c r="FY17" t="s">
        <v>278</v>
      </c>
      <c r="FZ17" t="s">
        <v>279</v>
      </c>
      <c r="GA17" t="s">
        <v>280</v>
      </c>
      <c r="GB17" t="s">
        <v>281</v>
      </c>
      <c r="GC17" t="s">
        <v>282</v>
      </c>
      <c r="GD17" t="s">
        <v>283</v>
      </c>
      <c r="GE17" t="s">
        <v>284</v>
      </c>
      <c r="GF17" t="s">
        <v>285</v>
      </c>
      <c r="GG17" t="s">
        <v>286</v>
      </c>
      <c r="GH17" t="s">
        <v>287</v>
      </c>
      <c r="GI17" t="s">
        <v>288</v>
      </c>
      <c r="GJ17" t="s">
        <v>289</v>
      </c>
      <c r="GK17" t="s">
        <v>290</v>
      </c>
      <c r="GL17" t="s">
        <v>291</v>
      </c>
      <c r="GM17" t="s">
        <v>292</v>
      </c>
      <c r="GN17" t="s">
        <v>293</v>
      </c>
      <c r="GO17" t="s">
        <v>294</v>
      </c>
      <c r="GP17" t="s">
        <v>295</v>
      </c>
      <c r="GQ17" t="s">
        <v>296</v>
      </c>
      <c r="GR17" t="s">
        <v>297</v>
      </c>
      <c r="GS17" t="s">
        <v>298</v>
      </c>
      <c r="GT17" t="s">
        <v>299</v>
      </c>
      <c r="GU17" t="s">
        <v>300</v>
      </c>
      <c r="GV17" t="s">
        <v>301</v>
      </c>
      <c r="GW17" t="s">
        <v>302</v>
      </c>
      <c r="GX17" t="s">
        <v>303</v>
      </c>
      <c r="GY17" t="s">
        <v>304</v>
      </c>
      <c r="GZ17" t="s">
        <v>305</v>
      </c>
      <c r="HA17" t="s">
        <v>306</v>
      </c>
      <c r="HB17" t="s">
        <v>307</v>
      </c>
      <c r="HC17" t="s">
        <v>308</v>
      </c>
      <c r="HD17" t="s">
        <v>309</v>
      </c>
      <c r="HE17" t="s">
        <v>310</v>
      </c>
      <c r="HF17" t="s">
        <v>311</v>
      </c>
      <c r="HG17" t="s">
        <v>312</v>
      </c>
      <c r="HH17" t="s">
        <v>313</v>
      </c>
      <c r="HI17" t="s">
        <v>314</v>
      </c>
      <c r="HJ17" t="s">
        <v>315</v>
      </c>
      <c r="HK17" t="s">
        <v>316</v>
      </c>
      <c r="HL17" t="s">
        <v>317</v>
      </c>
      <c r="HM17" t="s">
        <v>318</v>
      </c>
      <c r="HN17" t="s">
        <v>319</v>
      </c>
      <c r="HO17" t="s">
        <v>320</v>
      </c>
      <c r="HP17" t="s">
        <v>321</v>
      </c>
      <c r="HQ17" t="s">
        <v>322</v>
      </c>
      <c r="HR17" t="s">
        <v>323</v>
      </c>
      <c r="HS17" t="s">
        <v>324</v>
      </c>
      <c r="HT17" t="s">
        <v>325</v>
      </c>
      <c r="HU17" t="s">
        <v>326</v>
      </c>
      <c r="HV17" t="s">
        <v>327</v>
      </c>
      <c r="HW17" t="s">
        <v>328</v>
      </c>
      <c r="HX17" t="s">
        <v>329</v>
      </c>
      <c r="HY17" t="s">
        <v>330</v>
      </c>
      <c r="HZ17" t="s">
        <v>331</v>
      </c>
      <c r="IA17" t="s">
        <v>332</v>
      </c>
      <c r="IB17" t="s">
        <v>333</v>
      </c>
      <c r="IC17" t="s">
        <v>334</v>
      </c>
      <c r="ID17" t="s">
        <v>335</v>
      </c>
    </row>
    <row r="18" spans="1:238" x14ac:dyDescent="0.35">
      <c r="B18" t="s">
        <v>336</v>
      </c>
      <c r="C18" t="s">
        <v>336</v>
      </c>
      <c r="F18" t="s">
        <v>336</v>
      </c>
      <c r="G18" t="s">
        <v>337</v>
      </c>
      <c r="H18" t="s">
        <v>338</v>
      </c>
      <c r="I18" t="s">
        <v>339</v>
      </c>
      <c r="J18" t="s">
        <v>339</v>
      </c>
      <c r="K18" t="s">
        <v>173</v>
      </c>
      <c r="L18" t="s">
        <v>173</v>
      </c>
      <c r="M18" t="s">
        <v>337</v>
      </c>
      <c r="N18" t="s">
        <v>337</v>
      </c>
      <c r="O18" t="s">
        <v>337</v>
      </c>
      <c r="P18" t="s">
        <v>337</v>
      </c>
      <c r="Q18" t="s">
        <v>340</v>
      </c>
      <c r="R18" t="s">
        <v>341</v>
      </c>
      <c r="S18" t="s">
        <v>341</v>
      </c>
      <c r="T18" t="s">
        <v>342</v>
      </c>
      <c r="U18" t="s">
        <v>343</v>
      </c>
      <c r="V18" t="s">
        <v>342</v>
      </c>
      <c r="W18" t="s">
        <v>342</v>
      </c>
      <c r="X18" t="s">
        <v>342</v>
      </c>
      <c r="Y18" t="s">
        <v>340</v>
      </c>
      <c r="Z18" t="s">
        <v>340</v>
      </c>
      <c r="AA18" t="s">
        <v>340</v>
      </c>
      <c r="AB18" t="s">
        <v>340</v>
      </c>
      <c r="AC18" t="s">
        <v>344</v>
      </c>
      <c r="AD18" t="s">
        <v>343</v>
      </c>
      <c r="AF18" t="s">
        <v>343</v>
      </c>
      <c r="AG18" t="s">
        <v>344</v>
      </c>
      <c r="AN18" t="s">
        <v>338</v>
      </c>
      <c r="AU18" t="s">
        <v>338</v>
      </c>
      <c r="AV18" t="s">
        <v>338</v>
      </c>
      <c r="AW18" t="s">
        <v>338</v>
      </c>
      <c r="AY18" t="s">
        <v>345</v>
      </c>
      <c r="BJ18" t="s">
        <v>338</v>
      </c>
      <c r="BK18" t="s">
        <v>338</v>
      </c>
      <c r="BM18" t="s">
        <v>346</v>
      </c>
      <c r="BN18" t="s">
        <v>336</v>
      </c>
      <c r="BO18" t="s">
        <v>339</v>
      </c>
      <c r="BP18" t="s">
        <v>339</v>
      </c>
      <c r="BQ18" t="s">
        <v>347</v>
      </c>
      <c r="BR18" t="s">
        <v>347</v>
      </c>
      <c r="BS18" t="s">
        <v>339</v>
      </c>
      <c r="BT18" t="s">
        <v>347</v>
      </c>
      <c r="BU18" t="s">
        <v>344</v>
      </c>
      <c r="BV18" t="s">
        <v>342</v>
      </c>
      <c r="BW18" t="s">
        <v>342</v>
      </c>
      <c r="BX18" t="s">
        <v>341</v>
      </c>
      <c r="BY18" t="s">
        <v>341</v>
      </c>
      <c r="BZ18" t="s">
        <v>341</v>
      </c>
      <c r="CA18" t="s">
        <v>341</v>
      </c>
      <c r="CB18" t="s">
        <v>341</v>
      </c>
      <c r="CC18" t="s">
        <v>348</v>
      </c>
      <c r="CD18" t="s">
        <v>338</v>
      </c>
      <c r="CE18" t="s">
        <v>338</v>
      </c>
      <c r="CF18" t="s">
        <v>339</v>
      </c>
      <c r="CG18" t="s">
        <v>339</v>
      </c>
      <c r="CH18" t="s">
        <v>339</v>
      </c>
      <c r="CI18" t="s">
        <v>347</v>
      </c>
      <c r="CJ18" t="s">
        <v>339</v>
      </c>
      <c r="CK18" t="s">
        <v>347</v>
      </c>
      <c r="CL18" t="s">
        <v>342</v>
      </c>
      <c r="CM18" t="s">
        <v>342</v>
      </c>
      <c r="CN18" t="s">
        <v>341</v>
      </c>
      <c r="CO18" t="s">
        <v>341</v>
      </c>
      <c r="CP18" t="s">
        <v>338</v>
      </c>
      <c r="CU18" t="s">
        <v>338</v>
      </c>
      <c r="CX18" t="s">
        <v>341</v>
      </c>
      <c r="CY18" t="s">
        <v>341</v>
      </c>
      <c r="CZ18" t="s">
        <v>341</v>
      </c>
      <c r="DA18" t="s">
        <v>341</v>
      </c>
      <c r="DB18" t="s">
        <v>341</v>
      </c>
      <c r="DC18" t="s">
        <v>338</v>
      </c>
      <c r="DD18" t="s">
        <v>338</v>
      </c>
      <c r="DE18" t="s">
        <v>338</v>
      </c>
      <c r="DF18" t="s">
        <v>336</v>
      </c>
      <c r="DI18" t="s">
        <v>349</v>
      </c>
      <c r="DJ18" t="s">
        <v>349</v>
      </c>
      <c r="DL18" t="s">
        <v>336</v>
      </c>
      <c r="DM18" t="s">
        <v>350</v>
      </c>
      <c r="DO18" t="s">
        <v>336</v>
      </c>
      <c r="DP18" t="s">
        <v>336</v>
      </c>
      <c r="DR18" t="s">
        <v>351</v>
      </c>
      <c r="DS18" t="s">
        <v>352</v>
      </c>
      <c r="DT18" t="s">
        <v>351</v>
      </c>
      <c r="DU18" t="s">
        <v>352</v>
      </c>
      <c r="DV18" t="s">
        <v>351</v>
      </c>
      <c r="DW18" t="s">
        <v>352</v>
      </c>
      <c r="DX18" t="s">
        <v>343</v>
      </c>
      <c r="DY18" t="s">
        <v>343</v>
      </c>
      <c r="DZ18" t="s">
        <v>339</v>
      </c>
      <c r="EA18" t="s">
        <v>353</v>
      </c>
      <c r="EB18" t="s">
        <v>339</v>
      </c>
      <c r="ED18" t="s">
        <v>339</v>
      </c>
      <c r="EE18" t="s">
        <v>353</v>
      </c>
      <c r="EF18" t="s">
        <v>339</v>
      </c>
      <c r="EH18" t="s">
        <v>347</v>
      </c>
      <c r="EI18" t="s">
        <v>354</v>
      </c>
      <c r="EJ18" t="s">
        <v>347</v>
      </c>
      <c r="EL18" t="s">
        <v>347</v>
      </c>
      <c r="EM18" t="s">
        <v>354</v>
      </c>
      <c r="EN18" t="s">
        <v>347</v>
      </c>
      <c r="ES18" t="s">
        <v>355</v>
      </c>
      <c r="ET18" t="s">
        <v>355</v>
      </c>
      <c r="FG18" t="s">
        <v>355</v>
      </c>
      <c r="FH18" t="s">
        <v>355</v>
      </c>
      <c r="FI18" t="s">
        <v>356</v>
      </c>
      <c r="FJ18" t="s">
        <v>356</v>
      </c>
      <c r="FK18" t="s">
        <v>341</v>
      </c>
      <c r="FL18" t="s">
        <v>341</v>
      </c>
      <c r="FM18" t="s">
        <v>343</v>
      </c>
      <c r="FN18" t="s">
        <v>341</v>
      </c>
      <c r="FO18" t="s">
        <v>347</v>
      </c>
      <c r="FP18" t="s">
        <v>343</v>
      </c>
      <c r="FQ18" t="s">
        <v>343</v>
      </c>
      <c r="FS18" t="s">
        <v>355</v>
      </c>
      <c r="FT18" t="s">
        <v>355</v>
      </c>
      <c r="FU18" t="s">
        <v>355</v>
      </c>
      <c r="FV18" t="s">
        <v>355</v>
      </c>
      <c r="FW18" t="s">
        <v>355</v>
      </c>
      <c r="FX18" t="s">
        <v>355</v>
      </c>
      <c r="FY18" t="s">
        <v>355</v>
      </c>
      <c r="FZ18" t="s">
        <v>357</v>
      </c>
      <c r="GA18" t="s">
        <v>358</v>
      </c>
      <c r="GB18" t="s">
        <v>358</v>
      </c>
      <c r="GC18" t="s">
        <v>358</v>
      </c>
      <c r="GD18" t="s">
        <v>355</v>
      </c>
      <c r="GE18" t="s">
        <v>355</v>
      </c>
      <c r="GF18" t="s">
        <v>355</v>
      </c>
      <c r="GG18" t="s">
        <v>355</v>
      </c>
      <c r="GH18" t="s">
        <v>355</v>
      </c>
      <c r="GI18" t="s">
        <v>355</v>
      </c>
      <c r="GJ18" t="s">
        <v>355</v>
      </c>
      <c r="GK18" t="s">
        <v>355</v>
      </c>
      <c r="GL18" t="s">
        <v>355</v>
      </c>
      <c r="GM18" t="s">
        <v>355</v>
      </c>
      <c r="GN18" t="s">
        <v>355</v>
      </c>
      <c r="GO18" t="s">
        <v>355</v>
      </c>
      <c r="GV18" t="s">
        <v>355</v>
      </c>
      <c r="GW18" t="s">
        <v>343</v>
      </c>
      <c r="GX18" t="s">
        <v>343</v>
      </c>
      <c r="GY18" t="s">
        <v>351</v>
      </c>
      <c r="GZ18" t="s">
        <v>352</v>
      </c>
      <c r="HA18" t="s">
        <v>352</v>
      </c>
      <c r="HE18" t="s">
        <v>352</v>
      </c>
      <c r="HI18" t="s">
        <v>339</v>
      </c>
      <c r="HJ18" t="s">
        <v>339</v>
      </c>
      <c r="HK18" t="s">
        <v>347</v>
      </c>
      <c r="HL18" t="s">
        <v>347</v>
      </c>
      <c r="HM18" t="s">
        <v>359</v>
      </c>
      <c r="HN18" t="s">
        <v>359</v>
      </c>
      <c r="HP18" t="s">
        <v>344</v>
      </c>
      <c r="HQ18" t="s">
        <v>344</v>
      </c>
      <c r="HR18" t="s">
        <v>341</v>
      </c>
      <c r="HS18" t="s">
        <v>341</v>
      </c>
      <c r="HT18" t="s">
        <v>341</v>
      </c>
      <c r="HU18" t="s">
        <v>341</v>
      </c>
      <c r="HV18" t="s">
        <v>341</v>
      </c>
      <c r="HW18" t="s">
        <v>343</v>
      </c>
      <c r="HX18" t="s">
        <v>343</v>
      </c>
      <c r="HY18" t="s">
        <v>343</v>
      </c>
      <c r="HZ18" t="s">
        <v>341</v>
      </c>
      <c r="IA18" t="s">
        <v>339</v>
      </c>
      <c r="IB18" t="s">
        <v>347</v>
      </c>
      <c r="IC18" t="s">
        <v>343</v>
      </c>
      <c r="ID18" t="s">
        <v>343</v>
      </c>
    </row>
    <row r="19" spans="1:238" x14ac:dyDescent="0.35">
      <c r="A19">
        <v>2</v>
      </c>
      <c r="B19">
        <v>1599829037.5999999</v>
      </c>
      <c r="C19">
        <v>1887.0999999046301</v>
      </c>
      <c r="D19" t="s">
        <v>364</v>
      </c>
      <c r="E19" t="s">
        <v>365</v>
      </c>
      <c r="F19">
        <v>1599829037.5999999</v>
      </c>
      <c r="G19">
        <f t="shared" ref="G19:G30" si="0">BU19*AE19*(BQ19-BR19)/(100*$B$7*(1000-AE19*BQ19))</f>
        <v>6.0816149228556937E-3</v>
      </c>
      <c r="H19">
        <f t="shared" ref="H19:H30" si="1">BU19*AE19*(BP19-BO19*(1000-AE19*BR19)/(1000-AE19*BQ19))/(100*$B$7)</f>
        <v>24.80205956325873</v>
      </c>
      <c r="I19">
        <f t="shared" ref="I19:I30" si="2">BO19 - IF(AE19&gt;1, H19*$B$7*100/(AG19*CC19), 0)</f>
        <v>367.56997239160404</v>
      </c>
      <c r="J19">
        <f t="shared" ref="J19:J30" si="3">((P19-G19/2)*I19-H19)/(P19+G19/2)</f>
        <v>264.80058736069668</v>
      </c>
      <c r="K19">
        <f t="shared" ref="K19:K30" si="4">J19*(BV19+BW19)/1000</f>
        <v>26.859387272187629</v>
      </c>
      <c r="L19">
        <f t="shared" ref="L19:L30" si="5">(BO19 - IF(AE19&gt;1, H19*$B$7*100/(AG19*CC19), 0))*(BV19+BW19)/1000</f>
        <v>37.283543577059199</v>
      </c>
      <c r="M19">
        <f t="shared" ref="M19:M30" si="6">2/((1/O19-1/N19)+SIGN(O19)*SQRT((1/O19-1/N19)*(1/O19-1/N19) + 4*$C$7/(($C$7+1)*($C$7+1))*(2*1/O19*1/N19-1/N19*1/N19)))</f>
        <v>0.45530140164596</v>
      </c>
      <c r="N19">
        <f t="shared" ref="N19:N30" si="7">IF(LEFT($D$7,1)&lt;&gt;"0",IF(LEFT($D$7,1)="1",3,$E$7),$D$5+$E$5*(CC19*BV19/($K$5*1000))+$F$5*(CC19*BV19/($K$5*1000))*MAX(MIN($B$7,$J$5),$I$5)*MAX(MIN($B$7,$J$5),$I$5)+$G$5*MAX(MIN($B$7,$J$5),$I$5)*(CC19*BV19/($K$5*1000))+$H$5*(CC19*BV19/($K$5*1000))*(CC19*BV19/($K$5*1000)))</f>
        <v>2.2812141462372506</v>
      </c>
      <c r="O19">
        <f t="shared" ref="O19:O30" si="8">G19*(1000-(1000*0.61365*EXP(17.502*S19/(240.97+S19))/(BV19+BW19)+BQ19)/2)/(1000*0.61365*EXP(17.502*S19/(240.97+S19))/(BV19+BW19)-BQ19)</f>
        <v>0.4101894256591927</v>
      </c>
      <c r="P19">
        <f t="shared" ref="P19:P30" si="9">1/(($C$7+1)/(M19/1.6)+1/(N19/1.37)) + $C$7/(($C$7+1)/(M19/1.6) + $C$7/(N19/1.37))</f>
        <v>0.26004803543101301</v>
      </c>
      <c r="Q19">
        <f t="shared" ref="Q19:Q30" si="10">(BK19*BM19)</f>
        <v>209.72075527495008</v>
      </c>
      <c r="R19">
        <f t="shared" ref="R19:R30" si="11">(BX19+(Q19+2*0.95*0.0000000567*(((BX19+$B$9)+273)^4-(BX19+273)^4)-44100*G19)/(1.84*29.3*N19+8*0.95*0.0000000567*(BX19+273)^3))</f>
        <v>24.749223723168402</v>
      </c>
      <c r="S19">
        <f t="shared" ref="S19:S30" si="12">($C$9*BY19+$D$9*BZ19+$E$9*R19)</f>
        <v>24.196999999999999</v>
      </c>
      <c r="T19">
        <f t="shared" ref="T19:T30" si="13">0.61365*EXP(17.502*S19/(240.97+S19))</f>
        <v>3.0306002385902646</v>
      </c>
      <c r="U19">
        <f t="shared" ref="U19:U30" si="14">(V19/W19*100)</f>
        <v>48.549530435950544</v>
      </c>
      <c r="V19">
        <f t="shared" ref="V19:V30" si="15">BQ19*(BV19+BW19)/1000</f>
        <v>1.5607622624780801</v>
      </c>
      <c r="W19">
        <f t="shared" ref="W19:W30" si="16">0.61365*EXP(17.502*BX19/(240.97+BX19))</f>
        <v>3.2147834355208262</v>
      </c>
      <c r="X19">
        <f t="shared" ref="X19:X30" si="17">(T19-BQ19*(BV19+BW19)/1000)</f>
        <v>1.4698379761121845</v>
      </c>
      <c r="Y19">
        <f t="shared" ref="Y19:Y30" si="18">(-G19*44100)</f>
        <v>-268.19921809793607</v>
      </c>
      <c r="Z19">
        <f t="shared" ref="Z19:Z30" si="19">2*29.3*N19*0.92*(BX19-S19)</f>
        <v>121.42290987538313</v>
      </c>
      <c r="AA19">
        <f t="shared" ref="AA19:AA30" si="20">2*0.95*0.0000000567*(((BX19+$B$9)+273)^4-(S19+273)^4)</f>
        <v>11.223868387787169</v>
      </c>
      <c r="AB19">
        <f t="shared" ref="AB19:AB30" si="21">Q19+AA19+Y19+Z19</f>
        <v>74.168315440184315</v>
      </c>
      <c r="AC19">
        <v>19</v>
      </c>
      <c r="AD19">
        <v>4</v>
      </c>
      <c r="AE19">
        <f t="shared" ref="AE19:AE30" si="22">IF(AC19*$H$15&gt;=AG19,1,(AG19/(AG19-AC19*$H$15)))</f>
        <v>1.0007052271971779</v>
      </c>
      <c r="AF19">
        <f t="shared" ref="AF19:AF30" si="23">(AE19-1)*100</f>
        <v>7.052271971779156E-2</v>
      </c>
      <c r="AG19">
        <f t="shared" ref="AG19:AG30" si="24">MAX(0,($B$15+$C$15*CC19)/(1+$D$15*CC19)*BV19/(BX19+273)*$E$15)</f>
        <v>53921.344476870057</v>
      </c>
      <c r="AH19" t="s">
        <v>360</v>
      </c>
      <c r="AI19">
        <v>10209.1</v>
      </c>
      <c r="AJ19">
        <v>737.198076923077</v>
      </c>
      <c r="AK19">
        <v>3851.28</v>
      </c>
      <c r="AL19">
        <f t="shared" ref="AL19:AL30" si="25">AK19-AJ19</f>
        <v>3114.081923076923</v>
      </c>
      <c r="AM19">
        <f t="shared" ref="AM19:AM30" si="26">AL19/AK19</f>
        <v>0.80858361975159498</v>
      </c>
      <c r="AN19">
        <v>-0.79276287900536702</v>
      </c>
      <c r="AO19" t="s">
        <v>366</v>
      </c>
      <c r="AP19">
        <v>10210.299999999999</v>
      </c>
      <c r="AQ19">
        <v>916.02892307692298</v>
      </c>
      <c r="AR19">
        <v>1370</v>
      </c>
      <c r="AS19">
        <f t="shared" ref="AS19:AS30" si="27">1-AQ19/AR19</f>
        <v>0.33136574957888831</v>
      </c>
      <c r="AT19">
        <v>0.5</v>
      </c>
      <c r="AU19">
        <f t="shared" ref="AU19:AU30" si="28">BK19</f>
        <v>1093.1367001759654</v>
      </c>
      <c r="AV19">
        <f t="shared" ref="AV19:AV30" si="29">H19</f>
        <v>24.80205956325873</v>
      </c>
      <c r="AW19">
        <f t="shared" ref="AW19:AW30" si="30">AS19*AT19*AU19</f>
        <v>181.11403102300065</v>
      </c>
      <c r="AX19">
        <f t="shared" ref="AX19:AX30" si="31">BC19/AR19</f>
        <v>0.51783211678832108</v>
      </c>
      <c r="AY19">
        <f t="shared" ref="AY19:AY30" si="32">(AV19-AN19)/AU19</f>
        <v>2.3414109541966731E-2</v>
      </c>
      <c r="AZ19">
        <f t="shared" ref="AZ19:AZ30" si="33">(AK19-AR19)/AR19</f>
        <v>1.811153284671533</v>
      </c>
      <c r="BA19" t="s">
        <v>367</v>
      </c>
      <c r="BB19">
        <v>660.57</v>
      </c>
      <c r="BC19">
        <f t="shared" ref="BC19:BC30" si="34">AR19-BB19</f>
        <v>709.43</v>
      </c>
      <c r="BD19">
        <f t="shared" ref="BD19:BD30" si="35">(AR19-AQ19)/(AR19-BB19)</f>
        <v>0.63990961324313467</v>
      </c>
      <c r="BE19">
        <f t="shared" ref="BE19:BE30" si="36">(AK19-AR19)/(AK19-BB19)</f>
        <v>0.77765763732836901</v>
      </c>
      <c r="BF19">
        <f t="shared" ref="BF19:BF30" si="37">(AR19-AQ19)/(AR19-AJ19)</f>
        <v>0.71739838386662513</v>
      </c>
      <c r="BG19">
        <f t="shared" ref="BG19:BG30" si="38">(AK19-AR19)/(AK19-AJ19)</f>
        <v>0.79679342460853697</v>
      </c>
      <c r="BH19">
        <f t="shared" ref="BH19:BH30" si="39">(BD19*BB19/AQ19)</f>
        <v>0.46145387178404745</v>
      </c>
      <c r="BI19">
        <f t="shared" ref="BI19:BI30" si="40">(1-BH19)</f>
        <v>0.53854612821595249</v>
      </c>
      <c r="BJ19">
        <f t="shared" ref="BJ19:BJ30" si="41">$B$13*CD19+$C$13*CE19+$F$13*CP19*(1-CS19)</f>
        <v>1299.92</v>
      </c>
      <c r="BK19">
        <f t="shared" ref="BK19:BK30" si="42">BJ19*BL19</f>
        <v>1093.1367001759654</v>
      </c>
      <c r="BL19">
        <f t="shared" ref="BL19:BL30" si="43">($B$13*$D$11+$C$13*$D$11+$F$13*((DC19+CU19)/MAX(DC19+CU19+DD19, 0.1)*$I$11+DD19/MAX(DC19+CU19+DD19, 0.1)*$J$11))/($B$13+$C$13+$F$13)</f>
        <v>0.84092613405129957</v>
      </c>
      <c r="BM19">
        <f t="shared" ref="BM19:BM30" si="44">($B$13*$K$11+$C$13*$K$11+$F$13*((DC19+CU19)/MAX(DC19+CU19+DD19, 0.1)*$P$11+DD19/MAX(DC19+CU19+DD19, 0.1)*$Q$11))/($B$13+$C$13+$F$13)</f>
        <v>0.19185226810259934</v>
      </c>
      <c r="BN19">
        <v>1599829037.5999999</v>
      </c>
      <c r="BO19">
        <v>367.57</v>
      </c>
      <c r="BP19">
        <v>399.99400000000003</v>
      </c>
      <c r="BQ19">
        <v>15.3872</v>
      </c>
      <c r="BR19">
        <v>8.2066999999999997</v>
      </c>
      <c r="BS19">
        <v>367.375</v>
      </c>
      <c r="BT19">
        <v>15.7423</v>
      </c>
      <c r="BU19">
        <v>500</v>
      </c>
      <c r="BV19">
        <v>101.39400000000001</v>
      </c>
      <c r="BW19">
        <v>3.8506400000000003E-2</v>
      </c>
      <c r="BX19">
        <v>25.1843</v>
      </c>
      <c r="BY19">
        <v>24.196999999999999</v>
      </c>
      <c r="BZ19">
        <v>999.9</v>
      </c>
      <c r="CA19">
        <v>0</v>
      </c>
      <c r="CB19">
        <v>0</v>
      </c>
      <c r="CC19">
        <v>9996.25</v>
      </c>
      <c r="CD19">
        <v>0</v>
      </c>
      <c r="CE19">
        <v>0.88678299999999999</v>
      </c>
      <c r="CF19">
        <v>-32.423900000000003</v>
      </c>
      <c r="CG19">
        <v>373.31400000000002</v>
      </c>
      <c r="CH19">
        <v>403.30399999999997</v>
      </c>
      <c r="CI19">
        <v>7.1805000000000003</v>
      </c>
      <c r="CJ19">
        <v>399.99400000000003</v>
      </c>
      <c r="CK19">
        <v>8.2066999999999997</v>
      </c>
      <c r="CL19">
        <v>1.56016</v>
      </c>
      <c r="CM19">
        <v>0.83210700000000004</v>
      </c>
      <c r="CN19">
        <v>13.5709</v>
      </c>
      <c r="CO19">
        <v>4.2671400000000004</v>
      </c>
      <c r="CP19">
        <v>1299.92</v>
      </c>
      <c r="CQ19">
        <v>0.96901099999999996</v>
      </c>
      <c r="CR19">
        <v>3.0989200000000001E-2</v>
      </c>
      <c r="CS19">
        <v>0</v>
      </c>
      <c r="CT19">
        <v>916.15200000000004</v>
      </c>
      <c r="CU19">
        <v>4.9998100000000001</v>
      </c>
      <c r="CV19">
        <v>12175.8</v>
      </c>
      <c r="CW19">
        <v>10976.8</v>
      </c>
      <c r="CX19">
        <v>41.561999999999998</v>
      </c>
      <c r="CY19">
        <v>43.125</v>
      </c>
      <c r="CZ19">
        <v>42.561999999999998</v>
      </c>
      <c r="DA19">
        <v>42.186999999999998</v>
      </c>
      <c r="DB19">
        <v>43.436999999999998</v>
      </c>
      <c r="DC19">
        <v>1254.79</v>
      </c>
      <c r="DD19">
        <v>40.130000000000003</v>
      </c>
      <c r="DE19">
        <v>0</v>
      </c>
      <c r="DF19">
        <v>1886.5</v>
      </c>
      <c r="DG19">
        <v>0</v>
      </c>
      <c r="DH19">
        <v>916.02892307692298</v>
      </c>
      <c r="DI19">
        <v>-1.0105982969810401</v>
      </c>
      <c r="DJ19">
        <v>-7.6341880770142598</v>
      </c>
      <c r="DK19">
        <v>12177.5730769231</v>
      </c>
      <c r="DL19">
        <v>15</v>
      </c>
      <c r="DM19">
        <v>1599829006.0999999</v>
      </c>
      <c r="DN19" t="s">
        <v>368</v>
      </c>
      <c r="DO19">
        <v>1599828987.0999999</v>
      </c>
      <c r="DP19">
        <v>1599829006.0999999</v>
      </c>
      <c r="DQ19">
        <v>3</v>
      </c>
      <c r="DR19">
        <v>-7.8E-2</v>
      </c>
      <c r="DS19">
        <v>-0.25800000000000001</v>
      </c>
      <c r="DT19">
        <v>0.19500000000000001</v>
      </c>
      <c r="DU19">
        <v>-0.35499999999999998</v>
      </c>
      <c r="DV19">
        <v>400</v>
      </c>
      <c r="DW19">
        <v>8</v>
      </c>
      <c r="DX19">
        <v>0.04</v>
      </c>
      <c r="DY19">
        <v>0.01</v>
      </c>
      <c r="DZ19">
        <v>399.97907317073202</v>
      </c>
      <c r="EA19">
        <v>-1.23554006960808E-2</v>
      </c>
      <c r="EB19">
        <v>2.8250094102069499E-2</v>
      </c>
      <c r="EC19">
        <v>1</v>
      </c>
      <c r="ED19">
        <v>367.54964516129002</v>
      </c>
      <c r="EE19">
        <v>-0.33991935483920199</v>
      </c>
      <c r="EF19">
        <v>3.0145398607948602E-2</v>
      </c>
      <c r="EG19">
        <v>1</v>
      </c>
      <c r="EH19">
        <v>8.2009963414634193</v>
      </c>
      <c r="EI19">
        <v>2.99439721254336E-2</v>
      </c>
      <c r="EJ19">
        <v>2.9652991097412298E-3</v>
      </c>
      <c r="EK19">
        <v>1</v>
      </c>
      <c r="EL19">
        <v>15.373758536585401</v>
      </c>
      <c r="EM19">
        <v>9.2500348432069404E-2</v>
      </c>
      <c r="EN19">
        <v>9.3568280952874699E-3</v>
      </c>
      <c r="EO19">
        <v>1</v>
      </c>
      <c r="EP19">
        <v>4</v>
      </c>
      <c r="EQ19">
        <v>4</v>
      </c>
      <c r="ER19" t="s">
        <v>369</v>
      </c>
      <c r="ES19">
        <v>3.0000399999999998</v>
      </c>
      <c r="ET19">
        <v>2.6327199999999999</v>
      </c>
      <c r="EU19">
        <v>9.5179399999999997E-2</v>
      </c>
      <c r="EV19">
        <v>0.10205500000000001</v>
      </c>
      <c r="EW19">
        <v>8.1719799999999995E-2</v>
      </c>
      <c r="EX19">
        <v>4.9602899999999998E-2</v>
      </c>
      <c r="EY19">
        <v>28724.2</v>
      </c>
      <c r="EZ19">
        <v>32262.1</v>
      </c>
      <c r="FA19">
        <v>27724.1</v>
      </c>
      <c r="FB19">
        <v>31091.5</v>
      </c>
      <c r="FC19">
        <v>35676.5</v>
      </c>
      <c r="FD19">
        <v>40637.699999999997</v>
      </c>
      <c r="FE19">
        <v>40914.6</v>
      </c>
      <c r="FF19">
        <v>45757.7</v>
      </c>
      <c r="FG19">
        <v>2.0049999999999999</v>
      </c>
      <c r="FH19">
        <v>2.0652699999999999</v>
      </c>
      <c r="FI19">
        <v>6.4306000000000002E-2</v>
      </c>
      <c r="FJ19">
        <v>0</v>
      </c>
      <c r="FK19">
        <v>23.139600000000002</v>
      </c>
      <c r="FL19">
        <v>999.9</v>
      </c>
      <c r="FM19">
        <v>52.472000000000001</v>
      </c>
      <c r="FN19">
        <v>22.638000000000002</v>
      </c>
      <c r="FO19">
        <v>14.276899999999999</v>
      </c>
      <c r="FP19">
        <v>62.0411</v>
      </c>
      <c r="FQ19">
        <v>28.429500000000001</v>
      </c>
      <c r="FR19">
        <v>1</v>
      </c>
      <c r="FS19">
        <v>-0.273206</v>
      </c>
      <c r="FT19">
        <v>0.52880700000000003</v>
      </c>
      <c r="FU19">
        <v>20.197600000000001</v>
      </c>
      <c r="FV19">
        <v>5.2246300000000003</v>
      </c>
      <c r="FW19">
        <v>12.022500000000001</v>
      </c>
      <c r="FX19">
        <v>4.9597499999999997</v>
      </c>
      <c r="FY19">
        <v>3.30098</v>
      </c>
      <c r="FZ19">
        <v>999.9</v>
      </c>
      <c r="GA19">
        <v>9371.7000000000007</v>
      </c>
      <c r="GB19">
        <v>9999</v>
      </c>
      <c r="GC19">
        <v>9999</v>
      </c>
      <c r="GD19">
        <v>1.8797299999999999</v>
      </c>
      <c r="GE19">
        <v>1.8766799999999999</v>
      </c>
      <c r="GF19">
        <v>1.8788</v>
      </c>
      <c r="GG19">
        <v>1.8785099999999999</v>
      </c>
      <c r="GH19">
        <v>1.88009</v>
      </c>
      <c r="GI19">
        <v>1.8729199999999999</v>
      </c>
      <c r="GJ19">
        <v>1.8806499999999999</v>
      </c>
      <c r="GK19">
        <v>1.87469</v>
      </c>
      <c r="GL19">
        <v>5</v>
      </c>
      <c r="GM19">
        <v>0</v>
      </c>
      <c r="GN19">
        <v>0</v>
      </c>
      <c r="GO19">
        <v>0</v>
      </c>
      <c r="GP19" t="s">
        <v>361</v>
      </c>
      <c r="GQ19" t="s">
        <v>362</v>
      </c>
      <c r="GR19" t="s">
        <v>363</v>
      </c>
      <c r="GS19" t="s">
        <v>363</v>
      </c>
      <c r="GT19" t="s">
        <v>363</v>
      </c>
      <c r="GU19" t="s">
        <v>363</v>
      </c>
      <c r="GV19">
        <v>0</v>
      </c>
      <c r="GW19">
        <v>100</v>
      </c>
      <c r="GX19">
        <v>100</v>
      </c>
      <c r="GY19">
        <v>0.19500000000000001</v>
      </c>
      <c r="GZ19">
        <v>-0.35510000000000003</v>
      </c>
      <c r="HA19">
        <v>0.19484999999997399</v>
      </c>
      <c r="HB19">
        <v>0</v>
      </c>
      <c r="HC19">
        <v>0</v>
      </c>
      <c r="HD19">
        <v>0</v>
      </c>
      <c r="HE19">
        <v>-0.35505999999999599</v>
      </c>
      <c r="HF19">
        <v>0</v>
      </c>
      <c r="HG19">
        <v>0</v>
      </c>
      <c r="HH19">
        <v>0</v>
      </c>
      <c r="HI19">
        <v>-1</v>
      </c>
      <c r="HJ19">
        <v>-1</v>
      </c>
      <c r="HK19">
        <v>-1</v>
      </c>
      <c r="HL19">
        <v>-1</v>
      </c>
      <c r="HM19">
        <v>0.8</v>
      </c>
      <c r="HN19">
        <v>0.5</v>
      </c>
      <c r="HO19">
        <v>2</v>
      </c>
      <c r="HP19">
        <v>499.36500000000001</v>
      </c>
      <c r="HQ19">
        <v>522.6</v>
      </c>
      <c r="HR19">
        <v>23</v>
      </c>
      <c r="HS19">
        <v>24.1814</v>
      </c>
      <c r="HT19">
        <v>30.000299999999999</v>
      </c>
      <c r="HU19">
        <v>24.039300000000001</v>
      </c>
      <c r="HV19">
        <v>24.062200000000001</v>
      </c>
      <c r="HW19">
        <v>20.258199999999999</v>
      </c>
      <c r="HX19">
        <v>100</v>
      </c>
      <c r="HY19">
        <v>0</v>
      </c>
      <c r="HZ19">
        <v>23</v>
      </c>
      <c r="IA19">
        <v>400</v>
      </c>
      <c r="IB19">
        <v>12.2913</v>
      </c>
      <c r="IC19">
        <v>105.38500000000001</v>
      </c>
      <c r="ID19">
        <v>102.218</v>
      </c>
    </row>
    <row r="20" spans="1:238" x14ac:dyDescent="0.35">
      <c r="A20">
        <v>3</v>
      </c>
      <c r="B20">
        <v>1599829131.5999999</v>
      </c>
      <c r="C20">
        <v>1981.0999999046301</v>
      </c>
      <c r="D20" t="s">
        <v>370</v>
      </c>
      <c r="E20" t="s">
        <v>371</v>
      </c>
      <c r="F20">
        <v>1599829131.5999999</v>
      </c>
      <c r="G20">
        <f t="shared" si="0"/>
        <v>5.9756867371381778E-3</v>
      </c>
      <c r="H20">
        <f t="shared" si="1"/>
        <v>24.139551432677536</v>
      </c>
      <c r="I20">
        <f t="shared" si="2"/>
        <v>368.39397318669194</v>
      </c>
      <c r="J20">
        <f t="shared" si="3"/>
        <v>267.28209626847615</v>
      </c>
      <c r="K20">
        <f t="shared" si="4"/>
        <v>27.110455071634878</v>
      </c>
      <c r="L20">
        <f t="shared" si="5"/>
        <v>37.366244870763552</v>
      </c>
      <c r="M20">
        <f t="shared" si="6"/>
        <v>0.45044575684390015</v>
      </c>
      <c r="N20">
        <f t="shared" si="7"/>
        <v>2.2828254642825829</v>
      </c>
      <c r="O20">
        <f t="shared" si="8"/>
        <v>0.40626887388045224</v>
      </c>
      <c r="P20">
        <f t="shared" si="9"/>
        <v>0.25752515683611255</v>
      </c>
      <c r="Q20">
        <f t="shared" si="10"/>
        <v>177.78893127007888</v>
      </c>
      <c r="R20">
        <f t="shared" si="11"/>
        <v>24.522907024413968</v>
      </c>
      <c r="S20">
        <f t="shared" si="12"/>
        <v>24.089500000000001</v>
      </c>
      <c r="T20">
        <f t="shared" si="13"/>
        <v>3.0111141370967029</v>
      </c>
      <c r="U20">
        <f t="shared" si="14"/>
        <v>48.369810908781467</v>
      </c>
      <c r="V20">
        <f t="shared" si="15"/>
        <v>1.5527734195251199</v>
      </c>
      <c r="W20">
        <f t="shared" si="16"/>
        <v>3.2102118870247973</v>
      </c>
      <c r="X20">
        <f t="shared" si="17"/>
        <v>1.458340717571583</v>
      </c>
      <c r="Y20">
        <f t="shared" si="18"/>
        <v>-263.52778510779365</v>
      </c>
      <c r="Z20">
        <f t="shared" si="19"/>
        <v>131.79746899831792</v>
      </c>
      <c r="AA20">
        <f t="shared" si="20"/>
        <v>12.166200846590161</v>
      </c>
      <c r="AB20">
        <f t="shared" si="21"/>
        <v>58.224816007193311</v>
      </c>
      <c r="AC20">
        <v>19</v>
      </c>
      <c r="AD20">
        <v>4</v>
      </c>
      <c r="AE20">
        <f t="shared" si="22"/>
        <v>1.0007044642288032</v>
      </c>
      <c r="AF20">
        <f t="shared" si="23"/>
        <v>7.0446422880321435E-2</v>
      </c>
      <c r="AG20">
        <f t="shared" si="24"/>
        <v>53979.702710099555</v>
      </c>
      <c r="AH20" t="s">
        <v>360</v>
      </c>
      <c r="AI20">
        <v>10209.1</v>
      </c>
      <c r="AJ20">
        <v>737.198076923077</v>
      </c>
      <c r="AK20">
        <v>3851.28</v>
      </c>
      <c r="AL20">
        <f t="shared" si="25"/>
        <v>3114.081923076923</v>
      </c>
      <c r="AM20">
        <f t="shared" si="26"/>
        <v>0.80858361975159498</v>
      </c>
      <c r="AN20">
        <v>-0.79276287900536702</v>
      </c>
      <c r="AO20" t="s">
        <v>372</v>
      </c>
      <c r="AP20">
        <v>10211.4</v>
      </c>
      <c r="AQ20">
        <v>926.74023999999997</v>
      </c>
      <c r="AR20">
        <v>1496.57</v>
      </c>
      <c r="AS20">
        <f t="shared" si="27"/>
        <v>0.3807571713985981</v>
      </c>
      <c r="AT20">
        <v>0.5</v>
      </c>
      <c r="AU20">
        <f t="shared" si="28"/>
        <v>925.25850020430221</v>
      </c>
      <c r="AV20">
        <f t="shared" si="29"/>
        <v>24.139551432677536</v>
      </c>
      <c r="AW20">
        <f t="shared" si="30"/>
        <v>176.14940467514967</v>
      </c>
      <c r="AX20">
        <f t="shared" si="31"/>
        <v>0.55482870831300901</v>
      </c>
      <c r="AY20">
        <f t="shared" si="32"/>
        <v>2.6946322899144087E-2</v>
      </c>
      <c r="AZ20">
        <f t="shared" si="33"/>
        <v>1.5734045183319192</v>
      </c>
      <c r="BA20" t="s">
        <v>373</v>
      </c>
      <c r="BB20">
        <v>666.23</v>
      </c>
      <c r="BC20">
        <f t="shared" si="34"/>
        <v>830.33999999999992</v>
      </c>
      <c r="BD20">
        <f t="shared" si="35"/>
        <v>0.68626076065226294</v>
      </c>
      <c r="BE20">
        <f t="shared" si="36"/>
        <v>0.73930079590587272</v>
      </c>
      <c r="BF20">
        <f t="shared" si="37"/>
        <v>0.75039614012997591</v>
      </c>
      <c r="BG20">
        <f t="shared" si="38"/>
        <v>0.75614902181937071</v>
      </c>
      <c r="BH20">
        <f t="shared" si="39"/>
        <v>0.49335022570009168</v>
      </c>
      <c r="BI20">
        <f t="shared" si="40"/>
        <v>0.50664977429990832</v>
      </c>
      <c r="BJ20">
        <f t="shared" si="41"/>
        <v>1100.0899999999999</v>
      </c>
      <c r="BK20">
        <f t="shared" si="42"/>
        <v>925.25850020430221</v>
      </c>
      <c r="BL20">
        <f t="shared" si="43"/>
        <v>0.84107527584497843</v>
      </c>
      <c r="BM20">
        <f t="shared" si="44"/>
        <v>0.19215055168995701</v>
      </c>
      <c r="BN20">
        <v>1599829131.5999999</v>
      </c>
      <c r="BO20">
        <v>368.39400000000001</v>
      </c>
      <c r="BP20">
        <v>399.98200000000003</v>
      </c>
      <c r="BQ20">
        <v>15.3088</v>
      </c>
      <c r="BR20">
        <v>8.2529699999999995</v>
      </c>
      <c r="BS20">
        <v>368.20800000000003</v>
      </c>
      <c r="BT20">
        <v>15.663399999999999</v>
      </c>
      <c r="BU20">
        <v>500.012</v>
      </c>
      <c r="BV20">
        <v>101.392</v>
      </c>
      <c r="BW20">
        <v>3.8119899999999998E-2</v>
      </c>
      <c r="BX20">
        <v>25.160399999999999</v>
      </c>
      <c r="BY20">
        <v>24.089500000000001</v>
      </c>
      <c r="BZ20">
        <v>999.9</v>
      </c>
      <c r="CA20">
        <v>0</v>
      </c>
      <c r="CB20">
        <v>0</v>
      </c>
      <c r="CC20">
        <v>10006.9</v>
      </c>
      <c r="CD20">
        <v>0</v>
      </c>
      <c r="CE20">
        <v>0.88678299999999999</v>
      </c>
      <c r="CF20">
        <v>-31.587499999999999</v>
      </c>
      <c r="CG20">
        <v>374.12200000000001</v>
      </c>
      <c r="CH20">
        <v>403.31</v>
      </c>
      <c r="CI20">
        <v>7.0558399999999999</v>
      </c>
      <c r="CJ20">
        <v>399.98200000000003</v>
      </c>
      <c r="CK20">
        <v>8.2529699999999995</v>
      </c>
      <c r="CL20">
        <v>1.55219</v>
      </c>
      <c r="CM20">
        <v>0.83678600000000003</v>
      </c>
      <c r="CN20">
        <v>13.4922</v>
      </c>
      <c r="CO20">
        <v>4.3471299999999999</v>
      </c>
      <c r="CP20">
        <v>1100.0899999999999</v>
      </c>
      <c r="CQ20">
        <v>0.96399100000000004</v>
      </c>
      <c r="CR20">
        <v>3.60095E-2</v>
      </c>
      <c r="CS20">
        <v>0</v>
      </c>
      <c r="CT20">
        <v>927.86500000000001</v>
      </c>
      <c r="CU20">
        <v>4.9998100000000001</v>
      </c>
      <c r="CV20">
        <v>10444.6</v>
      </c>
      <c r="CW20">
        <v>9269.7900000000009</v>
      </c>
      <c r="CX20">
        <v>41.5</v>
      </c>
      <c r="CY20">
        <v>43.25</v>
      </c>
      <c r="CZ20">
        <v>42.686999999999998</v>
      </c>
      <c r="DA20">
        <v>42.311999999999998</v>
      </c>
      <c r="DB20">
        <v>43.5</v>
      </c>
      <c r="DC20">
        <v>1055.6600000000001</v>
      </c>
      <c r="DD20">
        <v>39.43</v>
      </c>
      <c r="DE20">
        <v>0</v>
      </c>
      <c r="DF20">
        <v>93.599999904632597</v>
      </c>
      <c r="DG20">
        <v>0</v>
      </c>
      <c r="DH20">
        <v>926.74023999999997</v>
      </c>
      <c r="DI20">
        <v>11.673923092126399</v>
      </c>
      <c r="DJ20">
        <v>118.15384636156701</v>
      </c>
      <c r="DK20">
        <v>10430.168</v>
      </c>
      <c r="DL20">
        <v>15</v>
      </c>
      <c r="DM20">
        <v>1599829105.0999999</v>
      </c>
      <c r="DN20" t="s">
        <v>374</v>
      </c>
      <c r="DO20">
        <v>1599829088.0999999</v>
      </c>
      <c r="DP20">
        <v>1599829105.0999999</v>
      </c>
      <c r="DQ20">
        <v>4</v>
      </c>
      <c r="DR20">
        <v>-8.0000000000000002E-3</v>
      </c>
      <c r="DS20">
        <v>0</v>
      </c>
      <c r="DT20">
        <v>0.186</v>
      </c>
      <c r="DU20">
        <v>-0.35499999999999998</v>
      </c>
      <c r="DV20">
        <v>400</v>
      </c>
      <c r="DW20">
        <v>8</v>
      </c>
      <c r="DX20">
        <v>0.05</v>
      </c>
      <c r="DY20">
        <v>0.01</v>
      </c>
      <c r="DZ20">
        <v>399.99099999999999</v>
      </c>
      <c r="EA20">
        <v>7.2606271775795594E-2</v>
      </c>
      <c r="EB20">
        <v>1.7452374218244301E-2</v>
      </c>
      <c r="EC20">
        <v>1</v>
      </c>
      <c r="ED20">
        <v>368.41622580645202</v>
      </c>
      <c r="EE20">
        <v>-0.34979032257961501</v>
      </c>
      <c r="EF20">
        <v>3.5590601946729201E-2</v>
      </c>
      <c r="EG20">
        <v>1</v>
      </c>
      <c r="EH20">
        <v>8.2478224390243895</v>
      </c>
      <c r="EI20">
        <v>2.60941463414683E-2</v>
      </c>
      <c r="EJ20">
        <v>2.60322668492608E-3</v>
      </c>
      <c r="EK20">
        <v>1</v>
      </c>
      <c r="EL20">
        <v>15.280287804878</v>
      </c>
      <c r="EM20">
        <v>0.38763344947740302</v>
      </c>
      <c r="EN20">
        <v>9.6019124607045897E-2</v>
      </c>
      <c r="EO20">
        <v>1</v>
      </c>
      <c r="EP20">
        <v>4</v>
      </c>
      <c r="EQ20">
        <v>4</v>
      </c>
      <c r="ER20" t="s">
        <v>369</v>
      </c>
      <c r="ES20">
        <v>3.0000499999999999</v>
      </c>
      <c r="ET20">
        <v>2.6323300000000001</v>
      </c>
      <c r="EU20">
        <v>9.5332100000000003E-2</v>
      </c>
      <c r="EV20">
        <v>0.102035</v>
      </c>
      <c r="EW20">
        <v>8.1404099999999993E-2</v>
      </c>
      <c r="EX20">
        <v>4.9814400000000002E-2</v>
      </c>
      <c r="EY20">
        <v>28714.7</v>
      </c>
      <c r="EZ20">
        <v>32257.3</v>
      </c>
      <c r="FA20">
        <v>27719.8</v>
      </c>
      <c r="FB20">
        <v>31086.400000000001</v>
      </c>
      <c r="FC20">
        <v>35683.9</v>
      </c>
      <c r="FD20">
        <v>40622.300000000003</v>
      </c>
      <c r="FE20">
        <v>40908.9</v>
      </c>
      <c r="FF20">
        <v>45750.7</v>
      </c>
      <c r="FG20">
        <v>2.0045199999999999</v>
      </c>
      <c r="FH20">
        <v>2.0634800000000002</v>
      </c>
      <c r="FI20">
        <v>5.8829800000000002E-2</v>
      </c>
      <c r="FJ20">
        <v>0</v>
      </c>
      <c r="FK20">
        <v>23.1221</v>
      </c>
      <c r="FL20">
        <v>999.9</v>
      </c>
      <c r="FM20">
        <v>52.252000000000002</v>
      </c>
      <c r="FN20">
        <v>22.748999999999999</v>
      </c>
      <c r="FO20">
        <v>14.312099999999999</v>
      </c>
      <c r="FP20">
        <v>61.6111</v>
      </c>
      <c r="FQ20">
        <v>28.521599999999999</v>
      </c>
      <c r="FR20">
        <v>1</v>
      </c>
      <c r="FS20">
        <v>-0.267378</v>
      </c>
      <c r="FT20">
        <v>0.55058600000000002</v>
      </c>
      <c r="FU20">
        <v>20.199200000000001</v>
      </c>
      <c r="FV20">
        <v>5.2249299999999996</v>
      </c>
      <c r="FW20">
        <v>12.0242</v>
      </c>
      <c r="FX20">
        <v>4.9597499999999997</v>
      </c>
      <c r="FY20">
        <v>3.3010000000000002</v>
      </c>
      <c r="FZ20">
        <v>999.9</v>
      </c>
      <c r="GA20">
        <v>9373.6</v>
      </c>
      <c r="GB20">
        <v>9999</v>
      </c>
      <c r="GC20">
        <v>9999</v>
      </c>
      <c r="GD20">
        <v>1.8797299999999999</v>
      </c>
      <c r="GE20">
        <v>1.8766799999999999</v>
      </c>
      <c r="GF20">
        <v>1.8788100000000001</v>
      </c>
      <c r="GG20">
        <v>1.8785099999999999</v>
      </c>
      <c r="GH20">
        <v>1.88012</v>
      </c>
      <c r="GI20">
        <v>1.8729</v>
      </c>
      <c r="GJ20">
        <v>1.8806499999999999</v>
      </c>
      <c r="GK20">
        <v>1.87469</v>
      </c>
      <c r="GL20">
        <v>5</v>
      </c>
      <c r="GM20">
        <v>0</v>
      </c>
      <c r="GN20">
        <v>0</v>
      </c>
      <c r="GO20">
        <v>0</v>
      </c>
      <c r="GP20" t="s">
        <v>361</v>
      </c>
      <c r="GQ20" t="s">
        <v>362</v>
      </c>
      <c r="GR20" t="s">
        <v>363</v>
      </c>
      <c r="GS20" t="s">
        <v>363</v>
      </c>
      <c r="GT20" t="s">
        <v>363</v>
      </c>
      <c r="GU20" t="s">
        <v>363</v>
      </c>
      <c r="GV20">
        <v>0</v>
      </c>
      <c r="GW20">
        <v>100</v>
      </c>
      <c r="GX20">
        <v>100</v>
      </c>
      <c r="GY20">
        <v>0.186</v>
      </c>
      <c r="GZ20">
        <v>-0.35460000000000003</v>
      </c>
      <c r="HA20">
        <v>0.18635000000000401</v>
      </c>
      <c r="HB20">
        <v>0</v>
      </c>
      <c r="HC20">
        <v>0</v>
      </c>
      <c r="HD20">
        <v>0</v>
      </c>
      <c r="HE20">
        <v>-0.35457799999999801</v>
      </c>
      <c r="HF20">
        <v>0</v>
      </c>
      <c r="HG20">
        <v>0</v>
      </c>
      <c r="HH20">
        <v>0</v>
      </c>
      <c r="HI20">
        <v>-1</v>
      </c>
      <c r="HJ20">
        <v>-1</v>
      </c>
      <c r="HK20">
        <v>-1</v>
      </c>
      <c r="HL20">
        <v>-1</v>
      </c>
      <c r="HM20">
        <v>0.7</v>
      </c>
      <c r="HN20">
        <v>0.4</v>
      </c>
      <c r="HO20">
        <v>2</v>
      </c>
      <c r="HP20">
        <v>499.61900000000003</v>
      </c>
      <c r="HQ20">
        <v>521.99</v>
      </c>
      <c r="HR20">
        <v>23.0002</v>
      </c>
      <c r="HS20">
        <v>24.2408</v>
      </c>
      <c r="HT20">
        <v>30.000499999999999</v>
      </c>
      <c r="HU20">
        <v>24.0975</v>
      </c>
      <c r="HV20">
        <v>24.122499999999999</v>
      </c>
      <c r="HW20">
        <v>20.260400000000001</v>
      </c>
      <c r="HX20">
        <v>100</v>
      </c>
      <c r="HY20">
        <v>0</v>
      </c>
      <c r="HZ20">
        <v>23</v>
      </c>
      <c r="IA20">
        <v>400</v>
      </c>
      <c r="IB20">
        <v>12.2913</v>
      </c>
      <c r="IC20">
        <v>105.37</v>
      </c>
      <c r="ID20">
        <v>102.202</v>
      </c>
    </row>
    <row r="21" spans="1:238" x14ac:dyDescent="0.35">
      <c r="A21">
        <v>4</v>
      </c>
      <c r="B21">
        <v>1599829222.5999999</v>
      </c>
      <c r="C21">
        <v>2072.0999999046298</v>
      </c>
      <c r="D21" t="s">
        <v>375</v>
      </c>
      <c r="E21" t="s">
        <v>376</v>
      </c>
      <c r="F21">
        <v>1599829222.5999999</v>
      </c>
      <c r="G21">
        <f t="shared" si="0"/>
        <v>5.8265803541791353E-3</v>
      </c>
      <c r="H21">
        <f t="shared" si="1"/>
        <v>23.143951083306007</v>
      </c>
      <c r="I21">
        <f t="shared" si="2"/>
        <v>369.6709744082263</v>
      </c>
      <c r="J21">
        <f t="shared" si="3"/>
        <v>270.51105883502186</v>
      </c>
      <c r="K21">
        <f t="shared" si="4"/>
        <v>27.439053718951513</v>
      </c>
      <c r="L21">
        <f t="shared" si="5"/>
        <v>37.497253416581017</v>
      </c>
      <c r="M21">
        <f t="shared" si="6"/>
        <v>0.44024530418065994</v>
      </c>
      <c r="N21">
        <f t="shared" si="7"/>
        <v>2.2862587934459784</v>
      </c>
      <c r="O21">
        <f t="shared" si="8"/>
        <v>0.39800315660848629</v>
      </c>
      <c r="P21">
        <f t="shared" si="9"/>
        <v>0.25220863660215598</v>
      </c>
      <c r="Q21">
        <f t="shared" si="10"/>
        <v>145.82998576964803</v>
      </c>
      <c r="R21">
        <f t="shared" si="11"/>
        <v>24.279270615877682</v>
      </c>
      <c r="S21">
        <f t="shared" si="12"/>
        <v>23.979900000000001</v>
      </c>
      <c r="T21">
        <f t="shared" si="13"/>
        <v>2.9913602381315441</v>
      </c>
      <c r="U21">
        <f t="shared" si="14"/>
        <v>48.118971926655881</v>
      </c>
      <c r="V21">
        <f t="shared" si="15"/>
        <v>1.5395773579283301</v>
      </c>
      <c r="W21">
        <f t="shared" si="16"/>
        <v>3.1995225506375982</v>
      </c>
      <c r="X21">
        <f t="shared" si="17"/>
        <v>1.451782880203214</v>
      </c>
      <c r="Y21">
        <f t="shared" si="18"/>
        <v>-256.95219361929986</v>
      </c>
      <c r="Z21">
        <f t="shared" si="19"/>
        <v>138.6022536892556</v>
      </c>
      <c r="AA21">
        <f t="shared" si="20"/>
        <v>12.764480735902675</v>
      </c>
      <c r="AB21">
        <f t="shared" si="21"/>
        <v>40.244526575506455</v>
      </c>
      <c r="AC21">
        <v>19</v>
      </c>
      <c r="AD21">
        <v>4</v>
      </c>
      <c r="AE21">
        <f t="shared" si="22"/>
        <v>1.0007028284422215</v>
      </c>
      <c r="AF21">
        <f t="shared" si="23"/>
        <v>7.0282844222147034E-2</v>
      </c>
      <c r="AG21">
        <f t="shared" si="24"/>
        <v>54105.24844528707</v>
      </c>
      <c r="AH21" t="s">
        <v>360</v>
      </c>
      <c r="AI21">
        <v>10209.1</v>
      </c>
      <c r="AJ21">
        <v>737.198076923077</v>
      </c>
      <c r="AK21">
        <v>3851.28</v>
      </c>
      <c r="AL21">
        <f t="shared" si="25"/>
        <v>3114.081923076923</v>
      </c>
      <c r="AM21">
        <f t="shared" si="26"/>
        <v>0.80858361975159498</v>
      </c>
      <c r="AN21">
        <v>-0.79276287900536702</v>
      </c>
      <c r="AO21" t="s">
        <v>377</v>
      </c>
      <c r="AP21">
        <v>10213.9</v>
      </c>
      <c r="AQ21">
        <v>953.85938461538501</v>
      </c>
      <c r="AR21">
        <v>1708.4</v>
      </c>
      <c r="AS21">
        <f t="shared" si="27"/>
        <v>0.44166507573438019</v>
      </c>
      <c r="AT21">
        <v>0.5</v>
      </c>
      <c r="AU21">
        <f t="shared" si="28"/>
        <v>757.06908943474957</v>
      </c>
      <c r="AV21">
        <f t="shared" si="29"/>
        <v>23.143951083306007</v>
      </c>
      <c r="AW21">
        <f t="shared" si="30"/>
        <v>167.18548836067845</v>
      </c>
      <c r="AX21">
        <f t="shared" si="31"/>
        <v>0.60044486068836345</v>
      </c>
      <c r="AY21">
        <f t="shared" si="32"/>
        <v>3.1617608348246312E-2</v>
      </c>
      <c r="AZ21">
        <f t="shared" si="33"/>
        <v>1.2543198314212127</v>
      </c>
      <c r="BA21" t="s">
        <v>378</v>
      </c>
      <c r="BB21">
        <v>682.6</v>
      </c>
      <c r="BC21">
        <f t="shared" si="34"/>
        <v>1025.8000000000002</v>
      </c>
      <c r="BD21">
        <f t="shared" si="35"/>
        <v>0.73556308772140278</v>
      </c>
      <c r="BE21">
        <f t="shared" si="36"/>
        <v>0.67626898266786162</v>
      </c>
      <c r="BF21">
        <f t="shared" si="37"/>
        <v>0.77691425176971407</v>
      </c>
      <c r="BG21">
        <f t="shared" si="38"/>
        <v>0.68812576320493524</v>
      </c>
      <c r="BH21">
        <f t="shared" si="39"/>
        <v>0.52638299918921938</v>
      </c>
      <c r="BI21">
        <f t="shared" si="40"/>
        <v>0.47361700081078062</v>
      </c>
      <c r="BJ21">
        <f t="shared" si="41"/>
        <v>899.86699999999996</v>
      </c>
      <c r="BK21">
        <f t="shared" si="42"/>
        <v>757.06908943474957</v>
      </c>
      <c r="BL21">
        <f t="shared" si="43"/>
        <v>0.84131220439770504</v>
      </c>
      <c r="BM21">
        <f t="shared" si="44"/>
        <v>0.19262440879541004</v>
      </c>
      <c r="BN21">
        <v>1599829222.5999999</v>
      </c>
      <c r="BO21">
        <v>369.67099999999999</v>
      </c>
      <c r="BP21">
        <v>400.01100000000002</v>
      </c>
      <c r="BQ21">
        <v>15.178100000000001</v>
      </c>
      <c r="BR21">
        <v>8.2967700000000004</v>
      </c>
      <c r="BS21">
        <v>369.50299999999999</v>
      </c>
      <c r="BT21">
        <v>15.531700000000001</v>
      </c>
      <c r="BU21">
        <v>499.96600000000001</v>
      </c>
      <c r="BV21">
        <v>101.396</v>
      </c>
      <c r="BW21">
        <v>3.8129299999999998E-2</v>
      </c>
      <c r="BX21">
        <v>25.104399999999998</v>
      </c>
      <c r="BY21">
        <v>23.979900000000001</v>
      </c>
      <c r="BZ21">
        <v>999.9</v>
      </c>
      <c r="CA21">
        <v>0</v>
      </c>
      <c r="CB21">
        <v>0</v>
      </c>
      <c r="CC21">
        <v>10028.799999999999</v>
      </c>
      <c r="CD21">
        <v>0</v>
      </c>
      <c r="CE21">
        <v>0.88678299999999999</v>
      </c>
      <c r="CF21">
        <v>-30.339700000000001</v>
      </c>
      <c r="CG21">
        <v>375.36799999999999</v>
      </c>
      <c r="CH21">
        <v>403.35700000000003</v>
      </c>
      <c r="CI21">
        <v>6.8813199999999997</v>
      </c>
      <c r="CJ21">
        <v>400.01100000000002</v>
      </c>
      <c r="CK21">
        <v>8.2967700000000004</v>
      </c>
      <c r="CL21">
        <v>1.5389900000000001</v>
      </c>
      <c r="CM21">
        <v>0.84125700000000003</v>
      </c>
      <c r="CN21">
        <v>13.3612</v>
      </c>
      <c r="CO21">
        <v>4.4231999999999996</v>
      </c>
      <c r="CP21">
        <v>899.86699999999996</v>
      </c>
      <c r="CQ21">
        <v>0.95601199999999997</v>
      </c>
      <c r="CR21">
        <v>4.3987499999999999E-2</v>
      </c>
      <c r="CS21">
        <v>0</v>
      </c>
      <c r="CT21">
        <v>955.971</v>
      </c>
      <c r="CU21">
        <v>4.9998100000000001</v>
      </c>
      <c r="CV21">
        <v>8795.01</v>
      </c>
      <c r="CW21">
        <v>7558.01</v>
      </c>
      <c r="CX21">
        <v>41.375</v>
      </c>
      <c r="CY21">
        <v>43.311999999999998</v>
      </c>
      <c r="CZ21">
        <v>42.75</v>
      </c>
      <c r="DA21">
        <v>42.436999999999998</v>
      </c>
      <c r="DB21">
        <v>43.436999999999998</v>
      </c>
      <c r="DC21">
        <v>855.5</v>
      </c>
      <c r="DD21">
        <v>39.36</v>
      </c>
      <c r="DE21">
        <v>0</v>
      </c>
      <c r="DF21">
        <v>90.5</v>
      </c>
      <c r="DG21">
        <v>0</v>
      </c>
      <c r="DH21">
        <v>953.85938461538501</v>
      </c>
      <c r="DI21">
        <v>14.209572629011401</v>
      </c>
      <c r="DJ21">
        <v>141.564444166264</v>
      </c>
      <c r="DK21">
        <v>8779.9692307692294</v>
      </c>
      <c r="DL21">
        <v>15</v>
      </c>
      <c r="DM21">
        <v>1599829196.0999999</v>
      </c>
      <c r="DN21" t="s">
        <v>379</v>
      </c>
      <c r="DO21">
        <v>1599829182.5999999</v>
      </c>
      <c r="DP21">
        <v>1599829196.0999999</v>
      </c>
      <c r="DQ21">
        <v>5</v>
      </c>
      <c r="DR21">
        <v>-1.9E-2</v>
      </c>
      <c r="DS21">
        <v>1E-3</v>
      </c>
      <c r="DT21">
        <v>0.16800000000000001</v>
      </c>
      <c r="DU21">
        <v>-0.35399999999999998</v>
      </c>
      <c r="DV21">
        <v>400</v>
      </c>
      <c r="DW21">
        <v>8</v>
      </c>
      <c r="DX21">
        <v>0.04</v>
      </c>
      <c r="DY21">
        <v>0.01</v>
      </c>
      <c r="DZ21">
        <v>399.99021951219498</v>
      </c>
      <c r="EA21">
        <v>1.02439024398422E-2</v>
      </c>
      <c r="EB21">
        <v>1.53789723325702E-2</v>
      </c>
      <c r="EC21">
        <v>1</v>
      </c>
      <c r="ED21">
        <v>369.71619354838703</v>
      </c>
      <c r="EE21">
        <v>-0.50956451612987197</v>
      </c>
      <c r="EF21">
        <v>3.9178186289791403E-2</v>
      </c>
      <c r="EG21">
        <v>1</v>
      </c>
      <c r="EH21">
        <v>8.2922065853658502</v>
      </c>
      <c r="EI21">
        <v>2.3612613240406002E-2</v>
      </c>
      <c r="EJ21">
        <v>2.3794584439773298E-3</v>
      </c>
      <c r="EK21">
        <v>1</v>
      </c>
      <c r="EL21">
        <v>15.157936585365899</v>
      </c>
      <c r="EM21">
        <v>0.31954285714285102</v>
      </c>
      <c r="EN21">
        <v>8.7660366648920504E-2</v>
      </c>
      <c r="EO21">
        <v>1</v>
      </c>
      <c r="EP21">
        <v>4</v>
      </c>
      <c r="EQ21">
        <v>4</v>
      </c>
      <c r="ER21" t="s">
        <v>369</v>
      </c>
      <c r="ES21">
        <v>2.9999199999999999</v>
      </c>
      <c r="ET21">
        <v>2.6323400000000001</v>
      </c>
      <c r="EU21">
        <v>9.5583100000000004E-2</v>
      </c>
      <c r="EV21">
        <v>0.10203</v>
      </c>
      <c r="EW21">
        <v>8.0888699999999994E-2</v>
      </c>
      <c r="EX21">
        <v>5.0016400000000003E-2</v>
      </c>
      <c r="EY21">
        <v>28702.6</v>
      </c>
      <c r="EZ21">
        <v>32252.3</v>
      </c>
      <c r="FA21">
        <v>27716.1</v>
      </c>
      <c r="FB21">
        <v>31081.599999999999</v>
      </c>
      <c r="FC21">
        <v>35700.199999999997</v>
      </c>
      <c r="FD21">
        <v>40607.800000000003</v>
      </c>
      <c r="FE21">
        <v>40904.6</v>
      </c>
      <c r="FF21">
        <v>45744.2</v>
      </c>
      <c r="FG21">
        <v>2.0038</v>
      </c>
      <c r="FH21">
        <v>2.06155</v>
      </c>
      <c r="FI21">
        <v>5.3472800000000001E-2</v>
      </c>
      <c r="FJ21">
        <v>0</v>
      </c>
      <c r="FK21">
        <v>23.1004</v>
      </c>
      <c r="FL21">
        <v>999.9</v>
      </c>
      <c r="FM21">
        <v>52.057000000000002</v>
      </c>
      <c r="FN21">
        <v>22.849</v>
      </c>
      <c r="FO21">
        <v>14.3451</v>
      </c>
      <c r="FP21">
        <v>61.601100000000002</v>
      </c>
      <c r="FQ21">
        <v>28.445499999999999</v>
      </c>
      <c r="FR21">
        <v>1</v>
      </c>
      <c r="FS21">
        <v>-0.26259700000000002</v>
      </c>
      <c r="FT21">
        <v>0.56041700000000005</v>
      </c>
      <c r="FU21">
        <v>20.201000000000001</v>
      </c>
      <c r="FV21">
        <v>5.2231300000000003</v>
      </c>
      <c r="FW21">
        <v>12.0227</v>
      </c>
      <c r="FX21">
        <v>4.9596</v>
      </c>
      <c r="FY21">
        <v>3.3010000000000002</v>
      </c>
      <c r="FZ21">
        <v>999.9</v>
      </c>
      <c r="GA21">
        <v>9375.2999999999993</v>
      </c>
      <c r="GB21">
        <v>9999</v>
      </c>
      <c r="GC21">
        <v>9999</v>
      </c>
      <c r="GD21">
        <v>1.8797200000000001</v>
      </c>
      <c r="GE21">
        <v>1.8766799999999999</v>
      </c>
      <c r="GF21">
        <v>1.87879</v>
      </c>
      <c r="GG21">
        <v>1.87849</v>
      </c>
      <c r="GH21">
        <v>1.8800600000000001</v>
      </c>
      <c r="GI21">
        <v>1.87287</v>
      </c>
      <c r="GJ21">
        <v>1.8806499999999999</v>
      </c>
      <c r="GK21">
        <v>1.87469</v>
      </c>
      <c r="GL21">
        <v>5</v>
      </c>
      <c r="GM21">
        <v>0</v>
      </c>
      <c r="GN21">
        <v>0</v>
      </c>
      <c r="GO21">
        <v>0</v>
      </c>
      <c r="GP21" t="s">
        <v>361</v>
      </c>
      <c r="GQ21" t="s">
        <v>362</v>
      </c>
      <c r="GR21" t="s">
        <v>363</v>
      </c>
      <c r="GS21" t="s">
        <v>363</v>
      </c>
      <c r="GT21" t="s">
        <v>363</v>
      </c>
      <c r="GU21" t="s">
        <v>363</v>
      </c>
      <c r="GV21">
        <v>0</v>
      </c>
      <c r="GW21">
        <v>100</v>
      </c>
      <c r="GX21">
        <v>100</v>
      </c>
      <c r="GY21">
        <v>0.16800000000000001</v>
      </c>
      <c r="GZ21">
        <v>-0.35360000000000003</v>
      </c>
      <c r="HA21">
        <v>0.16785714285703099</v>
      </c>
      <c r="HB21">
        <v>0</v>
      </c>
      <c r="HC21">
        <v>0</v>
      </c>
      <c r="HD21">
        <v>0</v>
      </c>
      <c r="HE21">
        <v>-0.35356149999999997</v>
      </c>
      <c r="HF21">
        <v>0</v>
      </c>
      <c r="HG21">
        <v>0</v>
      </c>
      <c r="HH21">
        <v>0</v>
      </c>
      <c r="HI21">
        <v>-1</v>
      </c>
      <c r="HJ21">
        <v>-1</v>
      </c>
      <c r="HK21">
        <v>-1</v>
      </c>
      <c r="HL21">
        <v>-1</v>
      </c>
      <c r="HM21">
        <v>0.7</v>
      </c>
      <c r="HN21">
        <v>0.4</v>
      </c>
      <c r="HO21">
        <v>2</v>
      </c>
      <c r="HP21">
        <v>499.69400000000002</v>
      </c>
      <c r="HQ21">
        <v>521.27200000000005</v>
      </c>
      <c r="HR21">
        <v>23.0001</v>
      </c>
      <c r="HS21">
        <v>24.303100000000001</v>
      </c>
      <c r="HT21">
        <v>30.0002</v>
      </c>
      <c r="HU21">
        <v>24.154299999999999</v>
      </c>
      <c r="HV21">
        <v>24.180800000000001</v>
      </c>
      <c r="HW21">
        <v>20.261600000000001</v>
      </c>
      <c r="HX21">
        <v>100</v>
      </c>
      <c r="HY21">
        <v>0</v>
      </c>
      <c r="HZ21">
        <v>23</v>
      </c>
      <c r="IA21">
        <v>400</v>
      </c>
      <c r="IB21">
        <v>12.2913</v>
      </c>
      <c r="IC21">
        <v>105.358</v>
      </c>
      <c r="ID21">
        <v>102.187</v>
      </c>
    </row>
    <row r="22" spans="1:238" x14ac:dyDescent="0.35">
      <c r="A22">
        <v>5</v>
      </c>
      <c r="B22">
        <v>1599829314.5999999</v>
      </c>
      <c r="C22">
        <v>2164.0999999046298</v>
      </c>
      <c r="D22" t="s">
        <v>380</v>
      </c>
      <c r="E22" t="s">
        <v>381</v>
      </c>
      <c r="F22">
        <v>1599829314.5999999</v>
      </c>
      <c r="G22">
        <f t="shared" si="0"/>
        <v>5.6350694819935071E-3</v>
      </c>
      <c r="H22">
        <f t="shared" si="1"/>
        <v>21.410297434815675</v>
      </c>
      <c r="I22">
        <f t="shared" si="2"/>
        <v>371.7919761120292</v>
      </c>
      <c r="J22">
        <f t="shared" si="3"/>
        <v>276.80813166037348</v>
      </c>
      <c r="K22">
        <f t="shared" si="4"/>
        <v>28.078189591414944</v>
      </c>
      <c r="L22">
        <f t="shared" si="5"/>
        <v>37.712929642719757</v>
      </c>
      <c r="M22">
        <f t="shared" si="6"/>
        <v>0.42601490338976467</v>
      </c>
      <c r="N22">
        <f t="shared" si="7"/>
        <v>2.2790427812241951</v>
      </c>
      <c r="O22">
        <f t="shared" si="8"/>
        <v>0.38621476870108495</v>
      </c>
      <c r="P22">
        <f t="shared" si="9"/>
        <v>0.24464950756237344</v>
      </c>
      <c r="Q22">
        <f t="shared" si="10"/>
        <v>113.92189135662312</v>
      </c>
      <c r="R22">
        <f t="shared" si="11"/>
        <v>24.039102691602562</v>
      </c>
      <c r="S22">
        <f t="shared" si="12"/>
        <v>23.851500000000001</v>
      </c>
      <c r="T22">
        <f t="shared" si="13"/>
        <v>2.9683621064978634</v>
      </c>
      <c r="U22">
        <f t="shared" si="14"/>
        <v>47.720824189737336</v>
      </c>
      <c r="V22">
        <f t="shared" si="15"/>
        <v>1.5211176086781701</v>
      </c>
      <c r="W22">
        <f t="shared" si="16"/>
        <v>3.1875342358510563</v>
      </c>
      <c r="X22">
        <f t="shared" si="17"/>
        <v>1.4472444978196932</v>
      </c>
      <c r="Y22">
        <f t="shared" si="18"/>
        <v>-248.50656415591365</v>
      </c>
      <c r="Z22">
        <f t="shared" si="19"/>
        <v>146.20034098597461</v>
      </c>
      <c r="AA22">
        <f t="shared" si="20"/>
        <v>13.493829652339757</v>
      </c>
      <c r="AB22">
        <f t="shared" si="21"/>
        <v>25.109497839023831</v>
      </c>
      <c r="AC22">
        <v>19</v>
      </c>
      <c r="AD22">
        <v>4</v>
      </c>
      <c r="AE22">
        <f t="shared" si="22"/>
        <v>1.0007058423055581</v>
      </c>
      <c r="AF22">
        <f t="shared" si="23"/>
        <v>7.0584230555814642E-2</v>
      </c>
      <c r="AG22">
        <f t="shared" si="24"/>
        <v>53874.387675788123</v>
      </c>
      <c r="AH22" t="s">
        <v>360</v>
      </c>
      <c r="AI22">
        <v>10209.1</v>
      </c>
      <c r="AJ22">
        <v>737.198076923077</v>
      </c>
      <c r="AK22">
        <v>3851.28</v>
      </c>
      <c r="AL22">
        <f t="shared" si="25"/>
        <v>3114.081923076923</v>
      </c>
      <c r="AM22">
        <f t="shared" si="26"/>
        <v>0.80858361975159498</v>
      </c>
      <c r="AN22">
        <v>-0.79276287900536702</v>
      </c>
      <c r="AO22" t="s">
        <v>382</v>
      </c>
      <c r="AP22">
        <v>10217.6</v>
      </c>
      <c r="AQ22">
        <v>987.66715999999997</v>
      </c>
      <c r="AR22">
        <v>2013.91</v>
      </c>
      <c r="AS22">
        <f t="shared" si="27"/>
        <v>0.50957730981026961</v>
      </c>
      <c r="AT22">
        <v>0.5</v>
      </c>
      <c r="AU22">
        <f t="shared" si="28"/>
        <v>589.06061692673632</v>
      </c>
      <c r="AV22">
        <f t="shared" si="29"/>
        <v>21.410297434815675</v>
      </c>
      <c r="AW22">
        <f t="shared" si="30"/>
        <v>150.08596224435203</v>
      </c>
      <c r="AX22">
        <f t="shared" si="31"/>
        <v>0.64252126460467451</v>
      </c>
      <c r="AY22">
        <f t="shared" si="32"/>
        <v>3.7692318372359493E-2</v>
      </c>
      <c r="AZ22">
        <f t="shared" si="33"/>
        <v>0.91233967754269063</v>
      </c>
      <c r="BA22" t="s">
        <v>383</v>
      </c>
      <c r="BB22">
        <v>719.93</v>
      </c>
      <c r="BC22">
        <f t="shared" si="34"/>
        <v>1293.98</v>
      </c>
      <c r="BD22">
        <f t="shared" si="35"/>
        <v>0.79309018686533028</v>
      </c>
      <c r="BE22">
        <f t="shared" si="36"/>
        <v>0.58676609130247337</v>
      </c>
      <c r="BF22">
        <f t="shared" si="37"/>
        <v>0.80381707216042664</v>
      </c>
      <c r="BG22">
        <f t="shared" si="38"/>
        <v>0.59001980210737504</v>
      </c>
      <c r="BH22">
        <f t="shared" si="39"/>
        <v>0.57809902095960874</v>
      </c>
      <c r="BI22">
        <f t="shared" si="40"/>
        <v>0.42190097904039126</v>
      </c>
      <c r="BJ22">
        <f t="shared" si="41"/>
        <v>699.84799999999996</v>
      </c>
      <c r="BK22">
        <f t="shared" si="42"/>
        <v>589.06061692673632</v>
      </c>
      <c r="BL22">
        <f t="shared" si="43"/>
        <v>0.84169793573281104</v>
      </c>
      <c r="BM22">
        <f t="shared" si="44"/>
        <v>0.19339587146562204</v>
      </c>
      <c r="BN22">
        <v>1599829314.5999999</v>
      </c>
      <c r="BO22">
        <v>371.79199999999997</v>
      </c>
      <c r="BP22">
        <v>399.98099999999999</v>
      </c>
      <c r="BQ22">
        <v>14.995900000000001</v>
      </c>
      <c r="BR22">
        <v>8.3398299999999992</v>
      </c>
      <c r="BS22">
        <v>371.608</v>
      </c>
      <c r="BT22">
        <v>15.3482</v>
      </c>
      <c r="BU22">
        <v>499.988</v>
      </c>
      <c r="BV22">
        <v>101.39700000000001</v>
      </c>
      <c r="BW22">
        <v>3.8566299999999998E-2</v>
      </c>
      <c r="BX22">
        <v>25.041399999999999</v>
      </c>
      <c r="BY22">
        <v>23.851500000000001</v>
      </c>
      <c r="BZ22">
        <v>999.9</v>
      </c>
      <c r="CA22">
        <v>0</v>
      </c>
      <c r="CB22">
        <v>0</v>
      </c>
      <c r="CC22">
        <v>9981.8799999999992</v>
      </c>
      <c r="CD22">
        <v>0</v>
      </c>
      <c r="CE22">
        <v>0.94220700000000002</v>
      </c>
      <c r="CF22">
        <v>-28.189</v>
      </c>
      <c r="CG22">
        <v>377.45299999999997</v>
      </c>
      <c r="CH22">
        <v>403.34500000000003</v>
      </c>
      <c r="CI22">
        <v>6.6560800000000002</v>
      </c>
      <c r="CJ22">
        <v>399.98099999999999</v>
      </c>
      <c r="CK22">
        <v>8.3398299999999992</v>
      </c>
      <c r="CL22">
        <v>1.5205299999999999</v>
      </c>
      <c r="CM22">
        <v>0.84562999999999999</v>
      </c>
      <c r="CN22">
        <v>13.1762</v>
      </c>
      <c r="CO22">
        <v>4.4972500000000002</v>
      </c>
      <c r="CP22">
        <v>699.84799999999996</v>
      </c>
      <c r="CQ22">
        <v>0.94299599999999995</v>
      </c>
      <c r="CR22">
        <v>5.70038E-2</v>
      </c>
      <c r="CS22">
        <v>0</v>
      </c>
      <c r="CT22">
        <v>989.93700000000001</v>
      </c>
      <c r="CU22">
        <v>4.9998100000000001</v>
      </c>
      <c r="CV22">
        <v>7075.49</v>
      </c>
      <c r="CW22">
        <v>5847.23</v>
      </c>
      <c r="CX22">
        <v>41.125</v>
      </c>
      <c r="CY22">
        <v>43.311999999999998</v>
      </c>
      <c r="CZ22">
        <v>42.625</v>
      </c>
      <c r="DA22">
        <v>42.436999999999998</v>
      </c>
      <c r="DB22">
        <v>43.311999999999998</v>
      </c>
      <c r="DC22">
        <v>655.24</v>
      </c>
      <c r="DD22">
        <v>39.61</v>
      </c>
      <c r="DE22">
        <v>0</v>
      </c>
      <c r="DF22">
        <v>91.399999856948895</v>
      </c>
      <c r="DG22">
        <v>0</v>
      </c>
      <c r="DH22">
        <v>987.66715999999997</v>
      </c>
      <c r="DI22">
        <v>18.466846184368201</v>
      </c>
      <c r="DJ22">
        <v>118.851538731605</v>
      </c>
      <c r="DK22">
        <v>7063.2791999999999</v>
      </c>
      <c r="DL22">
        <v>15</v>
      </c>
      <c r="DM22">
        <v>1599829287.5999999</v>
      </c>
      <c r="DN22" t="s">
        <v>384</v>
      </c>
      <c r="DO22">
        <v>1599829274.0999999</v>
      </c>
      <c r="DP22">
        <v>1599829287.5999999</v>
      </c>
      <c r="DQ22">
        <v>6</v>
      </c>
      <c r="DR22">
        <v>1.6E-2</v>
      </c>
      <c r="DS22">
        <v>1E-3</v>
      </c>
      <c r="DT22">
        <v>0.184</v>
      </c>
      <c r="DU22">
        <v>-0.35199999999999998</v>
      </c>
      <c r="DV22">
        <v>400</v>
      </c>
      <c r="DW22">
        <v>8</v>
      </c>
      <c r="DX22">
        <v>0.04</v>
      </c>
      <c r="DY22">
        <v>0.01</v>
      </c>
      <c r="DZ22">
        <v>399.98917073170702</v>
      </c>
      <c r="EA22">
        <v>-6.0522648084194899E-2</v>
      </c>
      <c r="EB22">
        <v>3.1198735464546701E-2</v>
      </c>
      <c r="EC22">
        <v>1</v>
      </c>
      <c r="ED22">
        <v>371.82774193548403</v>
      </c>
      <c r="EE22">
        <v>-0.297000000001716</v>
      </c>
      <c r="EF22">
        <v>3.1384162578764502E-2</v>
      </c>
      <c r="EG22">
        <v>1</v>
      </c>
      <c r="EH22">
        <v>8.3356663414634102</v>
      </c>
      <c r="EI22">
        <v>2.49606271777147E-2</v>
      </c>
      <c r="EJ22">
        <v>2.4868049401253001E-3</v>
      </c>
      <c r="EK22">
        <v>1</v>
      </c>
      <c r="EL22">
        <v>14.996480487804901</v>
      </c>
      <c r="EM22">
        <v>6.0280139372847603E-2</v>
      </c>
      <c r="EN22">
        <v>1.6224465409092101E-2</v>
      </c>
      <c r="EO22">
        <v>1</v>
      </c>
      <c r="EP22">
        <v>4</v>
      </c>
      <c r="EQ22">
        <v>4</v>
      </c>
      <c r="ER22" t="s">
        <v>369</v>
      </c>
      <c r="ES22">
        <v>2.9999600000000002</v>
      </c>
      <c r="ET22">
        <v>2.6327799999999999</v>
      </c>
      <c r="EU22">
        <v>9.5997700000000005E-2</v>
      </c>
      <c r="EV22">
        <v>0.10201399999999999</v>
      </c>
      <c r="EW22">
        <v>8.0171900000000004E-2</v>
      </c>
      <c r="EX22">
        <v>5.0215200000000002E-2</v>
      </c>
      <c r="EY22">
        <v>28687.599999999999</v>
      </c>
      <c r="EZ22">
        <v>32249.5</v>
      </c>
      <c r="FA22">
        <v>27714.5</v>
      </c>
      <c r="FB22">
        <v>31078.5</v>
      </c>
      <c r="FC22">
        <v>35726.9</v>
      </c>
      <c r="FD22">
        <v>40595.4</v>
      </c>
      <c r="FE22">
        <v>40903.1</v>
      </c>
      <c r="FF22">
        <v>45740</v>
      </c>
      <c r="FG22">
        <v>2.0035500000000002</v>
      </c>
      <c r="FH22">
        <v>2.0602800000000001</v>
      </c>
      <c r="FI22">
        <v>4.6357500000000003E-2</v>
      </c>
      <c r="FJ22">
        <v>0</v>
      </c>
      <c r="FK22">
        <v>23.088999999999999</v>
      </c>
      <c r="FL22">
        <v>999.9</v>
      </c>
      <c r="FM22">
        <v>51.837000000000003</v>
      </c>
      <c r="FN22">
        <v>22.97</v>
      </c>
      <c r="FO22">
        <v>14.389699999999999</v>
      </c>
      <c r="FP22">
        <v>62.031100000000002</v>
      </c>
      <c r="FQ22">
        <v>28.465499999999999</v>
      </c>
      <c r="FR22">
        <v>1</v>
      </c>
      <c r="FS22">
        <v>-0.26047999999999999</v>
      </c>
      <c r="FT22">
        <v>0.55516600000000005</v>
      </c>
      <c r="FU22">
        <v>20.202500000000001</v>
      </c>
      <c r="FV22">
        <v>5.2264200000000001</v>
      </c>
      <c r="FW22">
        <v>12.023400000000001</v>
      </c>
      <c r="FX22">
        <v>4.9598500000000003</v>
      </c>
      <c r="FY22">
        <v>3.3010000000000002</v>
      </c>
      <c r="FZ22">
        <v>999.9</v>
      </c>
      <c r="GA22">
        <v>9377.1</v>
      </c>
      <c r="GB22">
        <v>9999</v>
      </c>
      <c r="GC22">
        <v>9999</v>
      </c>
      <c r="GD22">
        <v>1.8797299999999999</v>
      </c>
      <c r="GE22">
        <v>1.8766799999999999</v>
      </c>
      <c r="GF22">
        <v>1.8788</v>
      </c>
      <c r="GG22">
        <v>1.87849</v>
      </c>
      <c r="GH22">
        <v>1.88008</v>
      </c>
      <c r="GI22">
        <v>1.8728800000000001</v>
      </c>
      <c r="GJ22">
        <v>1.8806499999999999</v>
      </c>
      <c r="GK22">
        <v>1.87469</v>
      </c>
      <c r="GL22">
        <v>5</v>
      </c>
      <c r="GM22">
        <v>0</v>
      </c>
      <c r="GN22">
        <v>0</v>
      </c>
      <c r="GO22">
        <v>0</v>
      </c>
      <c r="GP22" t="s">
        <v>361</v>
      </c>
      <c r="GQ22" t="s">
        <v>362</v>
      </c>
      <c r="GR22" t="s">
        <v>363</v>
      </c>
      <c r="GS22" t="s">
        <v>363</v>
      </c>
      <c r="GT22" t="s">
        <v>363</v>
      </c>
      <c r="GU22" t="s">
        <v>363</v>
      </c>
      <c r="GV22">
        <v>0</v>
      </c>
      <c r="GW22">
        <v>100</v>
      </c>
      <c r="GX22">
        <v>100</v>
      </c>
      <c r="GY22">
        <v>0.184</v>
      </c>
      <c r="GZ22">
        <v>-0.3523</v>
      </c>
      <c r="HA22">
        <v>0.183950000000038</v>
      </c>
      <c r="HB22">
        <v>0</v>
      </c>
      <c r="HC22">
        <v>0</v>
      </c>
      <c r="HD22">
        <v>0</v>
      </c>
      <c r="HE22">
        <v>-0.35230761904761798</v>
      </c>
      <c r="HF22">
        <v>0</v>
      </c>
      <c r="HG22">
        <v>0</v>
      </c>
      <c r="HH22">
        <v>0</v>
      </c>
      <c r="HI22">
        <v>-1</v>
      </c>
      <c r="HJ22">
        <v>-1</v>
      </c>
      <c r="HK22">
        <v>-1</v>
      </c>
      <c r="HL22">
        <v>-1</v>
      </c>
      <c r="HM22">
        <v>0.7</v>
      </c>
      <c r="HN22">
        <v>0.5</v>
      </c>
      <c r="HO22">
        <v>2</v>
      </c>
      <c r="HP22">
        <v>499.96499999999997</v>
      </c>
      <c r="HQ22">
        <v>520.83799999999997</v>
      </c>
      <c r="HR22">
        <v>22.9999</v>
      </c>
      <c r="HS22">
        <v>24.340900000000001</v>
      </c>
      <c r="HT22">
        <v>30.000299999999999</v>
      </c>
      <c r="HU22">
        <v>24.199100000000001</v>
      </c>
      <c r="HV22">
        <v>24.223400000000002</v>
      </c>
      <c r="HW22">
        <v>20.2682</v>
      </c>
      <c r="HX22">
        <v>100</v>
      </c>
      <c r="HY22">
        <v>0</v>
      </c>
      <c r="HZ22">
        <v>23</v>
      </c>
      <c r="IA22">
        <v>400</v>
      </c>
      <c r="IB22">
        <v>12.2913</v>
      </c>
      <c r="IC22">
        <v>105.35299999999999</v>
      </c>
      <c r="ID22">
        <v>102.17700000000001</v>
      </c>
    </row>
    <row r="23" spans="1:238" x14ac:dyDescent="0.35">
      <c r="A23">
        <v>6</v>
      </c>
      <c r="B23">
        <v>1599829408</v>
      </c>
      <c r="C23">
        <v>2257.5</v>
      </c>
      <c r="D23" t="s">
        <v>385</v>
      </c>
      <c r="E23" t="s">
        <v>386</v>
      </c>
      <c r="F23">
        <v>1599829408</v>
      </c>
      <c r="G23">
        <f t="shared" si="0"/>
        <v>5.4163952962205941E-3</v>
      </c>
      <c r="H23">
        <f t="shared" si="1"/>
        <v>19.269212474590944</v>
      </c>
      <c r="I23">
        <f t="shared" si="2"/>
        <v>374.39297850862363</v>
      </c>
      <c r="J23">
        <f t="shared" si="3"/>
        <v>284.40341382495831</v>
      </c>
      <c r="K23">
        <f t="shared" si="4"/>
        <v>28.849123111930904</v>
      </c>
      <c r="L23">
        <f t="shared" si="5"/>
        <v>37.977424335297947</v>
      </c>
      <c r="M23">
        <f t="shared" si="6"/>
        <v>0.40583050429542944</v>
      </c>
      <c r="N23">
        <f t="shared" si="7"/>
        <v>2.2791688649868984</v>
      </c>
      <c r="O23">
        <f t="shared" si="8"/>
        <v>0.36954247163660914</v>
      </c>
      <c r="P23">
        <f t="shared" si="9"/>
        <v>0.2339533854719697</v>
      </c>
      <c r="Q23">
        <f t="shared" si="10"/>
        <v>90.007425929093415</v>
      </c>
      <c r="R23">
        <f t="shared" si="11"/>
        <v>23.867716662798781</v>
      </c>
      <c r="S23">
        <f t="shared" si="12"/>
        <v>23.769200000000001</v>
      </c>
      <c r="T23">
        <f t="shared" si="13"/>
        <v>2.9537025355420896</v>
      </c>
      <c r="U23">
        <f t="shared" si="14"/>
        <v>47.227709059656029</v>
      </c>
      <c r="V23">
        <f t="shared" si="15"/>
        <v>1.4995683457259199</v>
      </c>
      <c r="W23">
        <f t="shared" si="16"/>
        <v>3.1751875659090918</v>
      </c>
      <c r="X23">
        <f t="shared" si="17"/>
        <v>1.4541341898161697</v>
      </c>
      <c r="Y23">
        <f t="shared" si="18"/>
        <v>-238.8630325633282</v>
      </c>
      <c r="Z23">
        <f t="shared" si="19"/>
        <v>148.32187153713716</v>
      </c>
      <c r="AA23">
        <f t="shared" si="20"/>
        <v>13.67871173406834</v>
      </c>
      <c r="AB23">
        <f t="shared" si="21"/>
        <v>13.144976636970711</v>
      </c>
      <c r="AC23">
        <v>19</v>
      </c>
      <c r="AD23">
        <v>4</v>
      </c>
      <c r="AE23">
        <f t="shared" si="22"/>
        <v>1.0007056320079224</v>
      </c>
      <c r="AF23">
        <f t="shared" si="23"/>
        <v>7.0563200792239655E-2</v>
      </c>
      <c r="AG23">
        <f t="shared" si="24"/>
        <v>53890.43239161028</v>
      </c>
      <c r="AH23" t="s">
        <v>360</v>
      </c>
      <c r="AI23">
        <v>10209.1</v>
      </c>
      <c r="AJ23">
        <v>737.198076923077</v>
      </c>
      <c r="AK23">
        <v>3851.28</v>
      </c>
      <c r="AL23">
        <f t="shared" si="25"/>
        <v>3114.081923076923</v>
      </c>
      <c r="AM23">
        <f t="shared" si="26"/>
        <v>0.80858361975159498</v>
      </c>
      <c r="AN23">
        <v>-0.79276287900536702</v>
      </c>
      <c r="AO23" t="s">
        <v>387</v>
      </c>
      <c r="AP23">
        <v>10221</v>
      </c>
      <c r="AQ23">
        <v>1006.7304</v>
      </c>
      <c r="AR23">
        <v>2316.42</v>
      </c>
      <c r="AS23">
        <f t="shared" si="27"/>
        <v>0.56539384049524699</v>
      </c>
      <c r="AT23">
        <v>0.5</v>
      </c>
      <c r="AU23">
        <f t="shared" si="28"/>
        <v>463.14384258236623</v>
      </c>
      <c r="AV23">
        <f t="shared" si="29"/>
        <v>19.269212474590944</v>
      </c>
      <c r="AW23">
        <f t="shared" si="30"/>
        <v>130.92933792968509</v>
      </c>
      <c r="AX23">
        <f t="shared" si="31"/>
        <v>0.67603888759378705</v>
      </c>
      <c r="AY23">
        <f t="shared" si="32"/>
        <v>4.3316942835159161E-2</v>
      </c>
      <c r="AZ23">
        <f t="shared" si="33"/>
        <v>0.66260004662366934</v>
      </c>
      <c r="BA23" t="s">
        <v>388</v>
      </c>
      <c r="BB23">
        <v>750.43</v>
      </c>
      <c r="BC23">
        <f t="shared" si="34"/>
        <v>1565.9900000000002</v>
      </c>
      <c r="BD23">
        <f t="shared" si="35"/>
        <v>0.83633330991896493</v>
      </c>
      <c r="BE23">
        <f t="shared" si="36"/>
        <v>0.49498040859764258</v>
      </c>
      <c r="BF23">
        <f t="shared" si="37"/>
        <v>0.82932587298954685</v>
      </c>
      <c r="BG23">
        <f t="shared" si="38"/>
        <v>0.49287720680240005</v>
      </c>
      <c r="BH23">
        <f t="shared" si="39"/>
        <v>0.6234137816464953</v>
      </c>
      <c r="BI23">
        <f t="shared" si="40"/>
        <v>0.3765862183535047</v>
      </c>
      <c r="BJ23">
        <f t="shared" si="41"/>
        <v>549.94100000000003</v>
      </c>
      <c r="BK23">
        <f t="shared" si="42"/>
        <v>463.14384258236623</v>
      </c>
      <c r="BL23">
        <f t="shared" si="43"/>
        <v>0.84217005566481895</v>
      </c>
      <c r="BM23">
        <f t="shared" si="44"/>
        <v>0.19434011132963805</v>
      </c>
      <c r="BN23">
        <v>1599829408</v>
      </c>
      <c r="BO23">
        <v>374.39299999999997</v>
      </c>
      <c r="BP23">
        <v>399.93400000000003</v>
      </c>
      <c r="BQ23">
        <v>14.783200000000001</v>
      </c>
      <c r="BR23">
        <v>8.3839900000000007</v>
      </c>
      <c r="BS23">
        <v>374.23899999999998</v>
      </c>
      <c r="BT23">
        <v>15.135899999999999</v>
      </c>
      <c r="BU23">
        <v>499.98399999999998</v>
      </c>
      <c r="BV23">
        <v>101.399</v>
      </c>
      <c r="BW23">
        <v>3.8330599999999999E-2</v>
      </c>
      <c r="BX23">
        <v>24.976299999999998</v>
      </c>
      <c r="BY23">
        <v>23.769200000000001</v>
      </c>
      <c r="BZ23">
        <v>999.9</v>
      </c>
      <c r="CA23">
        <v>0</v>
      </c>
      <c r="CB23">
        <v>0</v>
      </c>
      <c r="CC23">
        <v>9982.5</v>
      </c>
      <c r="CD23">
        <v>0</v>
      </c>
      <c r="CE23">
        <v>0.94220700000000002</v>
      </c>
      <c r="CF23">
        <v>-25.540600000000001</v>
      </c>
      <c r="CG23">
        <v>380.01100000000002</v>
      </c>
      <c r="CH23">
        <v>403.315</v>
      </c>
      <c r="CI23">
        <v>6.3992000000000004</v>
      </c>
      <c r="CJ23">
        <v>399.93400000000003</v>
      </c>
      <c r="CK23">
        <v>8.3839900000000007</v>
      </c>
      <c r="CL23">
        <v>1.4990000000000001</v>
      </c>
      <c r="CM23">
        <v>0.85012699999999997</v>
      </c>
      <c r="CN23">
        <v>12.958</v>
      </c>
      <c r="CO23">
        <v>4.5730500000000003</v>
      </c>
      <c r="CP23">
        <v>549.94100000000003</v>
      </c>
      <c r="CQ23">
        <v>0.92699600000000004</v>
      </c>
      <c r="CR23">
        <v>7.3004100000000002E-2</v>
      </c>
      <c r="CS23">
        <v>0</v>
      </c>
      <c r="CT23">
        <v>1008.22</v>
      </c>
      <c r="CU23">
        <v>4.9998100000000001</v>
      </c>
      <c r="CV23">
        <v>5658.57</v>
      </c>
      <c r="CW23">
        <v>4565.07</v>
      </c>
      <c r="CX23">
        <v>40.811999999999998</v>
      </c>
      <c r="CY23">
        <v>43.25</v>
      </c>
      <c r="CZ23">
        <v>42.436999999999998</v>
      </c>
      <c r="DA23">
        <v>42.375</v>
      </c>
      <c r="DB23">
        <v>43.061999999999998</v>
      </c>
      <c r="DC23">
        <v>505.16</v>
      </c>
      <c r="DD23">
        <v>39.78</v>
      </c>
      <c r="DE23">
        <v>0</v>
      </c>
      <c r="DF23">
        <v>93.099999904632597</v>
      </c>
      <c r="DG23">
        <v>0</v>
      </c>
      <c r="DH23">
        <v>1006.7304</v>
      </c>
      <c r="DI23">
        <v>15.6661538726419</v>
      </c>
      <c r="DJ23">
        <v>77.920000126290503</v>
      </c>
      <c r="DK23">
        <v>5649.4463999999998</v>
      </c>
      <c r="DL23">
        <v>15</v>
      </c>
      <c r="DM23">
        <v>1599829376.5999999</v>
      </c>
      <c r="DN23" t="s">
        <v>389</v>
      </c>
      <c r="DO23">
        <v>1599829367.0999999</v>
      </c>
      <c r="DP23">
        <v>1599829376.5999999</v>
      </c>
      <c r="DQ23">
        <v>7</v>
      </c>
      <c r="DR23">
        <v>-0.03</v>
      </c>
      <c r="DS23">
        <v>0</v>
      </c>
      <c r="DT23">
        <v>0.154</v>
      </c>
      <c r="DU23">
        <v>-0.35299999999999998</v>
      </c>
      <c r="DV23">
        <v>400</v>
      </c>
      <c r="DW23">
        <v>8</v>
      </c>
      <c r="DX23">
        <v>0.06</v>
      </c>
      <c r="DY23">
        <v>0.01</v>
      </c>
      <c r="DZ23">
        <v>399.98977500000001</v>
      </c>
      <c r="EA23">
        <v>7.3091932456941705E-2</v>
      </c>
      <c r="EB23">
        <v>2.0001859288580299E-2</v>
      </c>
      <c r="EC23">
        <v>1</v>
      </c>
      <c r="ED23">
        <v>374.41526666666698</v>
      </c>
      <c r="EE23">
        <v>3.1501668519541902E-3</v>
      </c>
      <c r="EF23">
        <v>7.5451235171400399E-3</v>
      </c>
      <c r="EG23">
        <v>1</v>
      </c>
      <c r="EH23">
        <v>8.3799405</v>
      </c>
      <c r="EI23">
        <v>2.8632945590989899E-2</v>
      </c>
      <c r="EJ23">
        <v>2.8020135170979798E-3</v>
      </c>
      <c r="EK23">
        <v>1</v>
      </c>
      <c r="EL23">
        <v>14.7995375</v>
      </c>
      <c r="EM23">
        <v>-7.1775984990676195E-2</v>
      </c>
      <c r="EN23">
        <v>7.0826791364567397E-3</v>
      </c>
      <c r="EO23">
        <v>1</v>
      </c>
      <c r="EP23">
        <v>4</v>
      </c>
      <c r="EQ23">
        <v>4</v>
      </c>
      <c r="ER23" t="s">
        <v>369</v>
      </c>
      <c r="ES23">
        <v>2.9999400000000001</v>
      </c>
      <c r="ET23">
        <v>2.6325400000000001</v>
      </c>
      <c r="EU23">
        <v>9.65173E-2</v>
      </c>
      <c r="EV23">
        <v>0.101995</v>
      </c>
      <c r="EW23">
        <v>7.93402E-2</v>
      </c>
      <c r="EX23">
        <v>5.0419100000000001E-2</v>
      </c>
      <c r="EY23">
        <v>28667.4</v>
      </c>
      <c r="EZ23">
        <v>32245.599999999999</v>
      </c>
      <c r="FA23">
        <v>27711</v>
      </c>
      <c r="FB23">
        <v>31074.3</v>
      </c>
      <c r="FC23">
        <v>35755.599999999999</v>
      </c>
      <c r="FD23">
        <v>40581.699999999997</v>
      </c>
      <c r="FE23">
        <v>40898.6</v>
      </c>
      <c r="FF23">
        <v>45734.400000000001</v>
      </c>
      <c r="FG23">
        <v>2.0027499999999998</v>
      </c>
      <c r="FH23">
        <v>2.0592299999999999</v>
      </c>
      <c r="FI23">
        <v>4.1589099999999997E-2</v>
      </c>
      <c r="FJ23">
        <v>0</v>
      </c>
      <c r="FK23">
        <v>23.085100000000001</v>
      </c>
      <c r="FL23">
        <v>999.9</v>
      </c>
      <c r="FM23">
        <v>51.593000000000004</v>
      </c>
      <c r="FN23">
        <v>23.071000000000002</v>
      </c>
      <c r="FO23">
        <v>14.4091</v>
      </c>
      <c r="FP23">
        <v>61.661099999999998</v>
      </c>
      <c r="FQ23">
        <v>28.369399999999999</v>
      </c>
      <c r="FR23">
        <v>1</v>
      </c>
      <c r="FS23">
        <v>-0.25645800000000002</v>
      </c>
      <c r="FT23">
        <v>0.55198499999999995</v>
      </c>
      <c r="FU23">
        <v>20.203600000000002</v>
      </c>
      <c r="FV23">
        <v>5.2261300000000004</v>
      </c>
      <c r="FW23">
        <v>12.025399999999999</v>
      </c>
      <c r="FX23">
        <v>4.9596499999999999</v>
      </c>
      <c r="FY23">
        <v>3.3009499999999998</v>
      </c>
      <c r="FZ23">
        <v>999.9</v>
      </c>
      <c r="GA23">
        <v>9379.1</v>
      </c>
      <c r="GB23">
        <v>9999</v>
      </c>
      <c r="GC23">
        <v>9999</v>
      </c>
      <c r="GD23">
        <v>1.8797299999999999</v>
      </c>
      <c r="GE23">
        <v>1.8766799999999999</v>
      </c>
      <c r="GF23">
        <v>1.8788100000000001</v>
      </c>
      <c r="GG23">
        <v>1.87849</v>
      </c>
      <c r="GH23">
        <v>1.88009</v>
      </c>
      <c r="GI23">
        <v>1.87287</v>
      </c>
      <c r="GJ23">
        <v>1.8806499999999999</v>
      </c>
      <c r="GK23">
        <v>1.87469</v>
      </c>
      <c r="GL23">
        <v>5</v>
      </c>
      <c r="GM23">
        <v>0</v>
      </c>
      <c r="GN23">
        <v>0</v>
      </c>
      <c r="GO23">
        <v>0</v>
      </c>
      <c r="GP23" t="s">
        <v>361</v>
      </c>
      <c r="GQ23" t="s">
        <v>362</v>
      </c>
      <c r="GR23" t="s">
        <v>363</v>
      </c>
      <c r="GS23" t="s">
        <v>363</v>
      </c>
      <c r="GT23" t="s">
        <v>363</v>
      </c>
      <c r="GU23" t="s">
        <v>363</v>
      </c>
      <c r="GV23">
        <v>0</v>
      </c>
      <c r="GW23">
        <v>100</v>
      </c>
      <c r="GX23">
        <v>100</v>
      </c>
      <c r="GY23">
        <v>0.154</v>
      </c>
      <c r="GZ23">
        <v>-0.35270000000000001</v>
      </c>
      <c r="HA23">
        <v>0.154200000000003</v>
      </c>
      <c r="HB23">
        <v>0</v>
      </c>
      <c r="HC23">
        <v>0</v>
      </c>
      <c r="HD23">
        <v>0</v>
      </c>
      <c r="HE23">
        <v>-0.35268666666666498</v>
      </c>
      <c r="HF23">
        <v>0</v>
      </c>
      <c r="HG23">
        <v>0</v>
      </c>
      <c r="HH23">
        <v>0</v>
      </c>
      <c r="HI23">
        <v>-1</v>
      </c>
      <c r="HJ23">
        <v>-1</v>
      </c>
      <c r="HK23">
        <v>-1</v>
      </c>
      <c r="HL23">
        <v>-1</v>
      </c>
      <c r="HM23">
        <v>0.7</v>
      </c>
      <c r="HN23">
        <v>0.5</v>
      </c>
      <c r="HO23">
        <v>2</v>
      </c>
      <c r="HP23">
        <v>499.911</v>
      </c>
      <c r="HQ23">
        <v>520.59799999999996</v>
      </c>
      <c r="HR23">
        <v>22.9999</v>
      </c>
      <c r="HS23">
        <v>24.3855</v>
      </c>
      <c r="HT23">
        <v>30.0002</v>
      </c>
      <c r="HU23">
        <v>24.247800000000002</v>
      </c>
      <c r="HV23">
        <v>24.2699</v>
      </c>
      <c r="HW23">
        <v>20.275500000000001</v>
      </c>
      <c r="HX23">
        <v>100</v>
      </c>
      <c r="HY23">
        <v>0</v>
      </c>
      <c r="HZ23">
        <v>23</v>
      </c>
      <c r="IA23">
        <v>400</v>
      </c>
      <c r="IB23">
        <v>12.2913</v>
      </c>
      <c r="IC23">
        <v>105.34099999999999</v>
      </c>
      <c r="ID23">
        <v>102.16500000000001</v>
      </c>
    </row>
    <row r="24" spans="1:238" x14ac:dyDescent="0.35">
      <c r="A24">
        <v>7</v>
      </c>
      <c r="B24">
        <v>1599829504</v>
      </c>
      <c r="C24">
        <v>2353.5</v>
      </c>
      <c r="D24" t="s">
        <v>390</v>
      </c>
      <c r="E24" t="s">
        <v>391</v>
      </c>
      <c r="F24">
        <v>1599829504</v>
      </c>
      <c r="G24">
        <f t="shared" si="0"/>
        <v>5.1368670612445596E-3</v>
      </c>
      <c r="H24">
        <f t="shared" si="1"/>
        <v>15.872147888999637</v>
      </c>
      <c r="I24">
        <f t="shared" si="2"/>
        <v>378.63798236057056</v>
      </c>
      <c r="J24">
        <f t="shared" si="3"/>
        <v>298.5818922484865</v>
      </c>
      <c r="K24">
        <f t="shared" si="4"/>
        <v>30.287734837951465</v>
      </c>
      <c r="L24">
        <f t="shared" si="5"/>
        <v>38.408514069466435</v>
      </c>
      <c r="M24">
        <f t="shared" si="6"/>
        <v>0.3796788526147819</v>
      </c>
      <c r="N24">
        <f t="shared" si="7"/>
        <v>2.2817879882409788</v>
      </c>
      <c r="O24">
        <f t="shared" si="8"/>
        <v>0.34775326552227515</v>
      </c>
      <c r="P24">
        <f t="shared" si="9"/>
        <v>0.21999003570986259</v>
      </c>
      <c r="Q24">
        <f t="shared" si="10"/>
        <v>66.082356318535943</v>
      </c>
      <c r="R24">
        <f t="shared" si="11"/>
        <v>23.707421697488876</v>
      </c>
      <c r="S24">
        <f t="shared" si="12"/>
        <v>23.673500000000001</v>
      </c>
      <c r="T24">
        <f t="shared" si="13"/>
        <v>2.9367357517835289</v>
      </c>
      <c r="U24">
        <f t="shared" si="14"/>
        <v>46.53217353506377</v>
      </c>
      <c r="V24">
        <f t="shared" si="15"/>
        <v>1.4708802646738202</v>
      </c>
      <c r="W24">
        <f t="shared" si="16"/>
        <v>3.1609962589979936</v>
      </c>
      <c r="X24">
        <f t="shared" si="17"/>
        <v>1.4658554871097087</v>
      </c>
      <c r="Y24">
        <f t="shared" si="18"/>
        <v>-226.53583740088507</v>
      </c>
      <c r="Z24">
        <f t="shared" si="19"/>
        <v>151.02644121286775</v>
      </c>
      <c r="AA24">
        <f t="shared" si="20"/>
        <v>13.900167956776054</v>
      </c>
      <c r="AB24">
        <f t="shared" si="21"/>
        <v>4.4731280872946684</v>
      </c>
      <c r="AC24">
        <v>19</v>
      </c>
      <c r="AD24">
        <v>4</v>
      </c>
      <c r="AE24">
        <f t="shared" si="22"/>
        <v>1.000704303779141</v>
      </c>
      <c r="AF24">
        <f t="shared" si="23"/>
        <v>7.0430377914099118E-2</v>
      </c>
      <c r="AG24">
        <f t="shared" si="24"/>
        <v>53991.991339290609</v>
      </c>
      <c r="AH24" t="s">
        <v>360</v>
      </c>
      <c r="AI24">
        <v>10209.1</v>
      </c>
      <c r="AJ24">
        <v>737.198076923077</v>
      </c>
      <c r="AK24">
        <v>3851.28</v>
      </c>
      <c r="AL24">
        <f t="shared" si="25"/>
        <v>3114.081923076923</v>
      </c>
      <c r="AM24">
        <f t="shared" si="26"/>
        <v>0.80858361975159498</v>
      </c>
      <c r="AN24">
        <v>-0.79276287900536702</v>
      </c>
      <c r="AO24" t="s">
        <v>392</v>
      </c>
      <c r="AP24">
        <v>10223.799999999999</v>
      </c>
      <c r="AQ24">
        <v>992.24326923076899</v>
      </c>
      <c r="AR24">
        <v>2592.21</v>
      </c>
      <c r="AS24">
        <f t="shared" si="27"/>
        <v>0.61722110892606352</v>
      </c>
      <c r="AT24">
        <v>0.5</v>
      </c>
      <c r="AU24">
        <f t="shared" si="28"/>
        <v>337.28441463812345</v>
      </c>
      <c r="AV24">
        <f t="shared" si="29"/>
        <v>15.872147888999637</v>
      </c>
      <c r="AW24">
        <f t="shared" si="30"/>
        <v>104.08953021321038</v>
      </c>
      <c r="AX24">
        <f t="shared" si="31"/>
        <v>0.69812245149891405</v>
      </c>
      <c r="AY24">
        <f t="shared" si="32"/>
        <v>4.9409074492472442E-2</v>
      </c>
      <c r="AZ24">
        <f t="shared" si="33"/>
        <v>0.48571296307012168</v>
      </c>
      <c r="BA24" t="s">
        <v>393</v>
      </c>
      <c r="BB24">
        <v>782.53</v>
      </c>
      <c r="BC24">
        <f t="shared" si="34"/>
        <v>1809.68</v>
      </c>
      <c r="BD24">
        <f t="shared" si="35"/>
        <v>0.88411582753261964</v>
      </c>
      <c r="BE24">
        <f t="shared" si="36"/>
        <v>0.41028757637474544</v>
      </c>
      <c r="BF24">
        <f t="shared" si="37"/>
        <v>0.86251021401272376</v>
      </c>
      <c r="BG24">
        <f t="shared" si="38"/>
        <v>0.40431498949004979</v>
      </c>
      <c r="BH24">
        <f t="shared" si="39"/>
        <v>0.69725558234872331</v>
      </c>
      <c r="BI24">
        <f t="shared" si="40"/>
        <v>0.30274441765127669</v>
      </c>
      <c r="BJ24">
        <f t="shared" si="41"/>
        <v>400.11799999999999</v>
      </c>
      <c r="BK24">
        <f t="shared" si="42"/>
        <v>337.28441463812345</v>
      </c>
      <c r="BL24">
        <f t="shared" si="43"/>
        <v>0.84296236269831271</v>
      </c>
      <c r="BM24">
        <f t="shared" si="44"/>
        <v>0.19592472539662559</v>
      </c>
      <c r="BN24">
        <v>1599829504</v>
      </c>
      <c r="BO24">
        <v>378.63799999999998</v>
      </c>
      <c r="BP24">
        <v>400.00599999999997</v>
      </c>
      <c r="BQ24">
        <v>14.5002</v>
      </c>
      <c r="BR24">
        <v>8.4294499999999992</v>
      </c>
      <c r="BS24">
        <v>378.46899999999999</v>
      </c>
      <c r="BT24">
        <v>14.8497</v>
      </c>
      <c r="BU24">
        <v>499.98099999999999</v>
      </c>
      <c r="BV24">
        <v>101.4</v>
      </c>
      <c r="BW24">
        <v>3.8619100000000003E-2</v>
      </c>
      <c r="BX24">
        <v>24.901199999999999</v>
      </c>
      <c r="BY24">
        <v>23.673500000000001</v>
      </c>
      <c r="BZ24">
        <v>999.9</v>
      </c>
      <c r="CA24">
        <v>0</v>
      </c>
      <c r="CB24">
        <v>0</v>
      </c>
      <c r="CC24">
        <v>9999.3799999999992</v>
      </c>
      <c r="CD24">
        <v>0</v>
      </c>
      <c r="CE24">
        <v>0.94220700000000002</v>
      </c>
      <c r="CF24">
        <v>-21.368400000000001</v>
      </c>
      <c r="CG24">
        <v>384.209</v>
      </c>
      <c r="CH24">
        <v>403.40699999999998</v>
      </c>
      <c r="CI24">
        <v>6.0707599999999999</v>
      </c>
      <c r="CJ24">
        <v>400.00599999999997</v>
      </c>
      <c r="CK24">
        <v>8.4294499999999992</v>
      </c>
      <c r="CL24">
        <v>1.4703200000000001</v>
      </c>
      <c r="CM24">
        <v>0.85474700000000003</v>
      </c>
      <c r="CN24">
        <v>12.663</v>
      </c>
      <c r="CO24">
        <v>4.65055</v>
      </c>
      <c r="CP24">
        <v>400.11799999999999</v>
      </c>
      <c r="CQ24">
        <v>0.90000899999999995</v>
      </c>
      <c r="CR24">
        <v>9.9990700000000002E-2</v>
      </c>
      <c r="CS24">
        <v>0</v>
      </c>
      <c r="CT24">
        <v>993.29300000000001</v>
      </c>
      <c r="CU24">
        <v>4.9998100000000001</v>
      </c>
      <c r="CV24">
        <v>4051.01</v>
      </c>
      <c r="CW24">
        <v>3284.7</v>
      </c>
      <c r="CX24">
        <v>40.436999999999998</v>
      </c>
      <c r="CY24">
        <v>43.125</v>
      </c>
      <c r="CZ24">
        <v>42.186999999999998</v>
      </c>
      <c r="DA24">
        <v>42.25</v>
      </c>
      <c r="DB24">
        <v>42.811999999999998</v>
      </c>
      <c r="DC24">
        <v>355.61</v>
      </c>
      <c r="DD24">
        <v>39.51</v>
      </c>
      <c r="DE24">
        <v>0</v>
      </c>
      <c r="DF24">
        <v>95.5</v>
      </c>
      <c r="DG24">
        <v>0</v>
      </c>
      <c r="DH24">
        <v>992.24326923076899</v>
      </c>
      <c r="DI24">
        <v>7.8719658129074404</v>
      </c>
      <c r="DJ24">
        <v>28.825982925735801</v>
      </c>
      <c r="DK24">
        <v>4045.8238461538499</v>
      </c>
      <c r="DL24">
        <v>15</v>
      </c>
      <c r="DM24">
        <v>1599829475</v>
      </c>
      <c r="DN24" t="s">
        <v>394</v>
      </c>
      <c r="DO24">
        <v>1599829456.5</v>
      </c>
      <c r="DP24">
        <v>1599829475</v>
      </c>
      <c r="DQ24">
        <v>8</v>
      </c>
      <c r="DR24">
        <v>1.4999999999999999E-2</v>
      </c>
      <c r="DS24">
        <v>3.0000000000000001E-3</v>
      </c>
      <c r="DT24">
        <v>0.16900000000000001</v>
      </c>
      <c r="DU24">
        <v>-0.35</v>
      </c>
      <c r="DV24">
        <v>400</v>
      </c>
      <c r="DW24">
        <v>8</v>
      </c>
      <c r="DX24">
        <v>0.06</v>
      </c>
      <c r="DY24">
        <v>0.01</v>
      </c>
      <c r="DZ24">
        <v>399.98349999999999</v>
      </c>
      <c r="EA24">
        <v>-5.0476547843324698E-2</v>
      </c>
      <c r="EB24">
        <v>1.82742988921577E-2</v>
      </c>
      <c r="EC24">
        <v>1</v>
      </c>
      <c r="ED24">
        <v>378.64943333333298</v>
      </c>
      <c r="EE24">
        <v>-0.132280311456385</v>
      </c>
      <c r="EF24">
        <v>1.1143558179004901E-2</v>
      </c>
      <c r="EG24">
        <v>1</v>
      </c>
      <c r="EH24">
        <v>8.4246077499999998</v>
      </c>
      <c r="EI24">
        <v>2.7122589118199199E-2</v>
      </c>
      <c r="EJ24">
        <v>2.6178564585363699E-3</v>
      </c>
      <c r="EK24">
        <v>1</v>
      </c>
      <c r="EL24">
        <v>14.52298</v>
      </c>
      <c r="EM24">
        <v>-0.10477148217638101</v>
      </c>
      <c r="EN24">
        <v>1.0416890130936499E-2</v>
      </c>
      <c r="EO24">
        <v>1</v>
      </c>
      <c r="EP24">
        <v>4</v>
      </c>
      <c r="EQ24">
        <v>4</v>
      </c>
      <c r="ER24" t="s">
        <v>369</v>
      </c>
      <c r="ES24">
        <v>2.9999199999999999</v>
      </c>
      <c r="ET24">
        <v>2.6328299999999998</v>
      </c>
      <c r="EU24">
        <v>9.7353599999999998E-2</v>
      </c>
      <c r="EV24">
        <v>0.101997</v>
      </c>
      <c r="EW24">
        <v>7.8213599999999994E-2</v>
      </c>
      <c r="EX24">
        <v>5.0627199999999997E-2</v>
      </c>
      <c r="EY24">
        <v>28637.5</v>
      </c>
      <c r="EZ24">
        <v>32241.1</v>
      </c>
      <c r="FA24">
        <v>27707.9</v>
      </c>
      <c r="FB24">
        <v>31070.3</v>
      </c>
      <c r="FC24">
        <v>35796.6</v>
      </c>
      <c r="FD24">
        <v>40567.800000000003</v>
      </c>
      <c r="FE24">
        <v>40895.199999999997</v>
      </c>
      <c r="FF24">
        <v>45729</v>
      </c>
      <c r="FG24">
        <v>2.0025200000000001</v>
      </c>
      <c r="FH24">
        <v>2.0574300000000001</v>
      </c>
      <c r="FI24">
        <v>3.86834E-2</v>
      </c>
      <c r="FJ24">
        <v>0</v>
      </c>
      <c r="FK24">
        <v>23.037099999999999</v>
      </c>
      <c r="FL24">
        <v>999.9</v>
      </c>
      <c r="FM24">
        <v>51.348999999999997</v>
      </c>
      <c r="FN24">
        <v>23.152000000000001</v>
      </c>
      <c r="FO24">
        <v>14.411199999999999</v>
      </c>
      <c r="FP24">
        <v>61.7211</v>
      </c>
      <c r="FQ24">
        <v>28.3934</v>
      </c>
      <c r="FR24">
        <v>1</v>
      </c>
      <c r="FS24">
        <v>-0.25191599999999997</v>
      </c>
      <c r="FT24">
        <v>0.55204200000000003</v>
      </c>
      <c r="FU24">
        <v>20.204799999999999</v>
      </c>
      <c r="FV24">
        <v>5.2268699999999999</v>
      </c>
      <c r="FW24">
        <v>12.026400000000001</v>
      </c>
      <c r="FX24">
        <v>4.9596999999999998</v>
      </c>
      <c r="FY24">
        <v>3.3010000000000002</v>
      </c>
      <c r="FZ24">
        <v>999.9</v>
      </c>
      <c r="GA24">
        <v>9380.9</v>
      </c>
      <c r="GB24">
        <v>9999</v>
      </c>
      <c r="GC24">
        <v>9999</v>
      </c>
      <c r="GD24">
        <v>1.8797299999999999</v>
      </c>
      <c r="GE24">
        <v>1.87666</v>
      </c>
      <c r="GF24">
        <v>1.8788100000000001</v>
      </c>
      <c r="GG24">
        <v>1.8785000000000001</v>
      </c>
      <c r="GH24">
        <v>1.88009</v>
      </c>
      <c r="GI24">
        <v>1.8729100000000001</v>
      </c>
      <c r="GJ24">
        <v>1.8806499999999999</v>
      </c>
      <c r="GK24">
        <v>1.87469</v>
      </c>
      <c r="GL24">
        <v>5</v>
      </c>
      <c r="GM24">
        <v>0</v>
      </c>
      <c r="GN24">
        <v>0</v>
      </c>
      <c r="GO24">
        <v>0</v>
      </c>
      <c r="GP24" t="s">
        <v>361</v>
      </c>
      <c r="GQ24" t="s">
        <v>362</v>
      </c>
      <c r="GR24" t="s">
        <v>363</v>
      </c>
      <c r="GS24" t="s">
        <v>363</v>
      </c>
      <c r="GT24" t="s">
        <v>363</v>
      </c>
      <c r="GU24" t="s">
        <v>363</v>
      </c>
      <c r="GV24">
        <v>0</v>
      </c>
      <c r="GW24">
        <v>100</v>
      </c>
      <c r="GX24">
        <v>100</v>
      </c>
      <c r="GY24">
        <v>0.16900000000000001</v>
      </c>
      <c r="GZ24">
        <v>-0.34949999999999998</v>
      </c>
      <c r="HA24">
        <v>0.16905000000008399</v>
      </c>
      <c r="HB24">
        <v>0</v>
      </c>
      <c r="HC24">
        <v>0</v>
      </c>
      <c r="HD24">
        <v>0</v>
      </c>
      <c r="HE24">
        <v>-0.34951047619047598</v>
      </c>
      <c r="HF24">
        <v>0</v>
      </c>
      <c r="HG24">
        <v>0</v>
      </c>
      <c r="HH24">
        <v>0</v>
      </c>
      <c r="HI24">
        <v>-1</v>
      </c>
      <c r="HJ24">
        <v>-1</v>
      </c>
      <c r="HK24">
        <v>-1</v>
      </c>
      <c r="HL24">
        <v>-1</v>
      </c>
      <c r="HM24">
        <v>0.8</v>
      </c>
      <c r="HN24">
        <v>0.5</v>
      </c>
      <c r="HO24">
        <v>2</v>
      </c>
      <c r="HP24">
        <v>500.28300000000002</v>
      </c>
      <c r="HQ24">
        <v>519.91800000000001</v>
      </c>
      <c r="HR24">
        <v>23</v>
      </c>
      <c r="HS24">
        <v>24.436399999999999</v>
      </c>
      <c r="HT24">
        <v>30.000399999999999</v>
      </c>
      <c r="HU24">
        <v>24.301400000000001</v>
      </c>
      <c r="HV24">
        <v>24.323699999999999</v>
      </c>
      <c r="HW24">
        <v>20.28</v>
      </c>
      <c r="HX24">
        <v>100</v>
      </c>
      <c r="HY24">
        <v>0</v>
      </c>
      <c r="HZ24">
        <v>23</v>
      </c>
      <c r="IA24">
        <v>400</v>
      </c>
      <c r="IB24">
        <v>12.2913</v>
      </c>
      <c r="IC24">
        <v>105.331</v>
      </c>
      <c r="ID24">
        <v>102.152</v>
      </c>
    </row>
    <row r="25" spans="1:238" x14ac:dyDescent="0.35">
      <c r="A25">
        <v>8</v>
      </c>
      <c r="B25">
        <v>1599829594</v>
      </c>
      <c r="C25">
        <v>2443.5</v>
      </c>
      <c r="D25" t="s">
        <v>395</v>
      </c>
      <c r="E25" t="s">
        <v>396</v>
      </c>
      <c r="F25">
        <v>1599829594</v>
      </c>
      <c r="G25">
        <f t="shared" si="0"/>
        <v>4.8088398216677344E-3</v>
      </c>
      <c r="H25">
        <f t="shared" si="1"/>
        <v>10.726237808028666</v>
      </c>
      <c r="I25">
        <f t="shared" si="2"/>
        <v>384.90898805608174</v>
      </c>
      <c r="J25">
        <f t="shared" si="3"/>
        <v>323.56039001304168</v>
      </c>
      <c r="K25">
        <f t="shared" si="4"/>
        <v>32.822029024842962</v>
      </c>
      <c r="L25">
        <f t="shared" si="5"/>
        <v>39.045242767170706</v>
      </c>
      <c r="M25">
        <f t="shared" si="6"/>
        <v>0.3475488711149427</v>
      </c>
      <c r="N25">
        <f t="shared" si="7"/>
        <v>2.2800817130208264</v>
      </c>
      <c r="O25">
        <f t="shared" si="8"/>
        <v>0.32057413682996516</v>
      </c>
      <c r="P25">
        <f t="shared" si="9"/>
        <v>0.20260765662735958</v>
      </c>
      <c r="Q25">
        <f t="shared" si="10"/>
        <v>41.273021426365716</v>
      </c>
      <c r="R25">
        <f t="shared" si="11"/>
        <v>23.561222557354593</v>
      </c>
      <c r="S25">
        <f t="shared" si="12"/>
        <v>23.607099999999999</v>
      </c>
      <c r="T25">
        <f t="shared" si="13"/>
        <v>2.925013745945213</v>
      </c>
      <c r="U25">
        <f t="shared" si="14"/>
        <v>45.615796621626409</v>
      </c>
      <c r="V25">
        <f t="shared" si="15"/>
        <v>1.4360482631213398</v>
      </c>
      <c r="W25">
        <f t="shared" si="16"/>
        <v>3.1481380782036164</v>
      </c>
      <c r="X25">
        <f t="shared" si="17"/>
        <v>1.4889654828238732</v>
      </c>
      <c r="Y25">
        <f t="shared" si="18"/>
        <v>-212.06983613554709</v>
      </c>
      <c r="Z25">
        <f t="shared" si="19"/>
        <v>150.67995151991391</v>
      </c>
      <c r="AA25">
        <f t="shared" si="20"/>
        <v>13.869225341876843</v>
      </c>
      <c r="AB25">
        <f t="shared" si="21"/>
        <v>-6.2476378473906209</v>
      </c>
      <c r="AC25">
        <v>19</v>
      </c>
      <c r="AD25">
        <v>4</v>
      </c>
      <c r="AE25">
        <f t="shared" si="22"/>
        <v>1.0007048902772104</v>
      </c>
      <c r="AF25">
        <f t="shared" si="23"/>
        <v>7.0489027721043485E-2</v>
      </c>
      <c r="AG25">
        <f t="shared" si="24"/>
        <v>53947.099371296965</v>
      </c>
      <c r="AH25" t="s">
        <v>360</v>
      </c>
      <c r="AI25">
        <v>10209.1</v>
      </c>
      <c r="AJ25">
        <v>737.198076923077</v>
      </c>
      <c r="AK25">
        <v>3851.28</v>
      </c>
      <c r="AL25">
        <f t="shared" si="25"/>
        <v>3114.081923076923</v>
      </c>
      <c r="AM25">
        <f t="shared" si="26"/>
        <v>0.80858361975159498</v>
      </c>
      <c r="AN25">
        <v>-0.79276287900536702</v>
      </c>
      <c r="AO25" t="s">
        <v>397</v>
      </c>
      <c r="AP25">
        <v>10211.700000000001</v>
      </c>
      <c r="AQ25">
        <v>936.94159999999999</v>
      </c>
      <c r="AR25">
        <v>2718.24</v>
      </c>
      <c r="AS25">
        <f t="shared" si="27"/>
        <v>0.65531314379892869</v>
      </c>
      <c r="AT25">
        <v>0.5</v>
      </c>
      <c r="AU25">
        <f t="shared" si="28"/>
        <v>210.71004349616621</v>
      </c>
      <c r="AV25">
        <f t="shared" si="29"/>
        <v>10.726237808028666</v>
      </c>
      <c r="AW25">
        <f t="shared" si="30"/>
        <v>69.040530516740844</v>
      </c>
      <c r="AX25">
        <f t="shared" si="31"/>
        <v>0.71232488669138849</v>
      </c>
      <c r="AY25">
        <f t="shared" si="32"/>
        <v>5.466754453611803E-2</v>
      </c>
      <c r="AZ25">
        <f t="shared" si="33"/>
        <v>0.41682853611160181</v>
      </c>
      <c r="BA25" t="s">
        <v>398</v>
      </c>
      <c r="BB25">
        <v>781.97</v>
      </c>
      <c r="BC25">
        <f t="shared" si="34"/>
        <v>1936.2699999999998</v>
      </c>
      <c r="BD25">
        <f t="shared" si="35"/>
        <v>0.91996384801706366</v>
      </c>
      <c r="BE25">
        <f t="shared" si="36"/>
        <v>0.3691513727841112</v>
      </c>
      <c r="BF25">
        <f t="shared" si="37"/>
        <v>0.89917249062216476</v>
      </c>
      <c r="BG25">
        <f t="shared" si="38"/>
        <v>0.36384399254354893</v>
      </c>
      <c r="BH25">
        <f t="shared" si="39"/>
        <v>0.76780039463922123</v>
      </c>
      <c r="BI25">
        <f t="shared" si="40"/>
        <v>0.23219960536077877</v>
      </c>
      <c r="BJ25">
        <f t="shared" si="41"/>
        <v>249.971</v>
      </c>
      <c r="BK25">
        <f t="shared" si="42"/>
        <v>210.71004349616621</v>
      </c>
      <c r="BL25">
        <f t="shared" si="43"/>
        <v>0.84293795478742017</v>
      </c>
      <c r="BM25">
        <f t="shared" si="44"/>
        <v>0.19587590957484027</v>
      </c>
      <c r="BN25">
        <v>1599829594</v>
      </c>
      <c r="BO25">
        <v>384.90899999999999</v>
      </c>
      <c r="BP25">
        <v>399.99299999999999</v>
      </c>
      <c r="BQ25">
        <v>14.156599999999999</v>
      </c>
      <c r="BR25">
        <v>8.4715900000000008</v>
      </c>
      <c r="BS25">
        <v>384.767</v>
      </c>
      <c r="BT25">
        <v>14.5054</v>
      </c>
      <c r="BU25">
        <v>499.98599999999999</v>
      </c>
      <c r="BV25">
        <v>101.402</v>
      </c>
      <c r="BW25">
        <v>3.8194899999999997E-2</v>
      </c>
      <c r="BX25">
        <v>24.832899999999999</v>
      </c>
      <c r="BY25">
        <v>23.607099999999999</v>
      </c>
      <c r="BZ25">
        <v>999.9</v>
      </c>
      <c r="CA25">
        <v>0</v>
      </c>
      <c r="CB25">
        <v>0</v>
      </c>
      <c r="CC25">
        <v>9988.1200000000008</v>
      </c>
      <c r="CD25">
        <v>0</v>
      </c>
      <c r="CE25">
        <v>0.94220700000000002</v>
      </c>
      <c r="CF25">
        <v>-15.084199999999999</v>
      </c>
      <c r="CG25">
        <v>390.43599999999998</v>
      </c>
      <c r="CH25">
        <v>403.411</v>
      </c>
      <c r="CI25">
        <v>5.6849800000000004</v>
      </c>
      <c r="CJ25">
        <v>399.99299999999999</v>
      </c>
      <c r="CK25">
        <v>8.4715900000000008</v>
      </c>
      <c r="CL25">
        <v>1.4355</v>
      </c>
      <c r="CM25">
        <v>0.85903600000000002</v>
      </c>
      <c r="CN25">
        <v>12.298</v>
      </c>
      <c r="CO25">
        <v>4.7221599999999997</v>
      </c>
      <c r="CP25">
        <v>249.971</v>
      </c>
      <c r="CQ25">
        <v>0.90006600000000003</v>
      </c>
      <c r="CR25">
        <v>9.9933499999999995E-2</v>
      </c>
      <c r="CS25">
        <v>0</v>
      </c>
      <c r="CT25">
        <v>937.08799999999997</v>
      </c>
      <c r="CU25">
        <v>4.9998100000000001</v>
      </c>
      <c r="CV25">
        <v>2401.94</v>
      </c>
      <c r="CW25">
        <v>2036.53</v>
      </c>
      <c r="CX25">
        <v>40.061999999999998</v>
      </c>
      <c r="CY25">
        <v>43</v>
      </c>
      <c r="CZ25">
        <v>41.936999999999998</v>
      </c>
      <c r="DA25">
        <v>42.125</v>
      </c>
      <c r="DB25">
        <v>42.5</v>
      </c>
      <c r="DC25">
        <v>220.49</v>
      </c>
      <c r="DD25">
        <v>24.48</v>
      </c>
      <c r="DE25">
        <v>0</v>
      </c>
      <c r="DF25">
        <v>89.599999904632597</v>
      </c>
      <c r="DG25">
        <v>0</v>
      </c>
      <c r="DH25">
        <v>936.94159999999999</v>
      </c>
      <c r="DI25">
        <v>-1.3974615534563799</v>
      </c>
      <c r="DJ25">
        <v>-5.1815384471750203</v>
      </c>
      <c r="DK25">
        <v>2403.1183999999998</v>
      </c>
      <c r="DL25">
        <v>15</v>
      </c>
      <c r="DM25">
        <v>1599829567.5</v>
      </c>
      <c r="DN25" t="s">
        <v>399</v>
      </c>
      <c r="DO25">
        <v>1599829551.5</v>
      </c>
      <c r="DP25">
        <v>1599829567.5</v>
      </c>
      <c r="DQ25">
        <v>9</v>
      </c>
      <c r="DR25">
        <v>-2.7E-2</v>
      </c>
      <c r="DS25">
        <v>1E-3</v>
      </c>
      <c r="DT25">
        <v>0.14199999999999999</v>
      </c>
      <c r="DU25">
        <v>-0.34899999999999998</v>
      </c>
      <c r="DV25">
        <v>400</v>
      </c>
      <c r="DW25">
        <v>8</v>
      </c>
      <c r="DX25">
        <v>0.04</v>
      </c>
      <c r="DY25">
        <v>0.01</v>
      </c>
      <c r="DZ25">
        <v>399.97834999999998</v>
      </c>
      <c r="EA25">
        <v>-5.0521575985755199E-2</v>
      </c>
      <c r="EB25">
        <v>2.5479943092551499E-2</v>
      </c>
      <c r="EC25">
        <v>1</v>
      </c>
      <c r="ED25">
        <v>384.92340000000002</v>
      </c>
      <c r="EE25">
        <v>-0.18917018910001501</v>
      </c>
      <c r="EF25">
        <v>1.97663012894824E-2</v>
      </c>
      <c r="EG25">
        <v>1</v>
      </c>
      <c r="EH25">
        <v>8.4671915000000002</v>
      </c>
      <c r="EI25">
        <v>2.5556397748575699E-2</v>
      </c>
      <c r="EJ25">
        <v>2.4795327684867998E-3</v>
      </c>
      <c r="EK25">
        <v>1</v>
      </c>
      <c r="EL25">
        <v>14.162247499999999</v>
      </c>
      <c r="EM25">
        <v>0.32149305816135998</v>
      </c>
      <c r="EN25">
        <v>0.131450543908156</v>
      </c>
      <c r="EO25">
        <v>1</v>
      </c>
      <c r="EP25">
        <v>4</v>
      </c>
      <c r="EQ25">
        <v>4</v>
      </c>
      <c r="ER25" t="s">
        <v>369</v>
      </c>
      <c r="ES25">
        <v>2.9999199999999999</v>
      </c>
      <c r="ET25">
        <v>2.6324000000000001</v>
      </c>
      <c r="EU25">
        <v>9.8599300000000001E-2</v>
      </c>
      <c r="EV25">
        <v>0.101983</v>
      </c>
      <c r="EW25">
        <v>7.6851000000000003E-2</v>
      </c>
      <c r="EX25">
        <v>5.0820200000000003E-2</v>
      </c>
      <c r="EY25">
        <v>28594.9</v>
      </c>
      <c r="EZ25">
        <v>32236.5</v>
      </c>
      <c r="FA25">
        <v>27705.1</v>
      </c>
      <c r="FB25">
        <v>31065.5</v>
      </c>
      <c r="FC25">
        <v>35846.800000000003</v>
      </c>
      <c r="FD25">
        <v>40553.9</v>
      </c>
      <c r="FE25">
        <v>40891.599999999999</v>
      </c>
      <c r="FF25">
        <v>45722.7</v>
      </c>
      <c r="FG25">
        <v>2.00163</v>
      </c>
      <c r="FH25">
        <v>2.05627</v>
      </c>
      <c r="FI25">
        <v>3.73572E-2</v>
      </c>
      <c r="FJ25">
        <v>0</v>
      </c>
      <c r="FK25">
        <v>22.9925</v>
      </c>
      <c r="FL25">
        <v>999.9</v>
      </c>
      <c r="FM25">
        <v>51.128999999999998</v>
      </c>
      <c r="FN25">
        <v>23.251999999999999</v>
      </c>
      <c r="FO25">
        <v>14.4345</v>
      </c>
      <c r="FP25">
        <v>61.5411</v>
      </c>
      <c r="FQ25">
        <v>28.5337</v>
      </c>
      <c r="FR25">
        <v>1</v>
      </c>
      <c r="FS25">
        <v>-0.24826699999999999</v>
      </c>
      <c r="FT25">
        <v>0.54861099999999996</v>
      </c>
      <c r="FU25">
        <v>20.206099999999999</v>
      </c>
      <c r="FV25">
        <v>5.2273199999999997</v>
      </c>
      <c r="FW25">
        <v>12.025700000000001</v>
      </c>
      <c r="FX25">
        <v>4.9598000000000004</v>
      </c>
      <c r="FY25">
        <v>3.3010000000000002</v>
      </c>
      <c r="FZ25">
        <v>999.9</v>
      </c>
      <c r="GA25">
        <v>9382.7999999999993</v>
      </c>
      <c r="GB25">
        <v>9999</v>
      </c>
      <c r="GC25">
        <v>9999</v>
      </c>
      <c r="GD25">
        <v>1.8797299999999999</v>
      </c>
      <c r="GE25">
        <v>1.8766799999999999</v>
      </c>
      <c r="GF25">
        <v>1.87879</v>
      </c>
      <c r="GG25">
        <v>1.8785099999999999</v>
      </c>
      <c r="GH25">
        <v>1.8801000000000001</v>
      </c>
      <c r="GI25">
        <v>1.8729100000000001</v>
      </c>
      <c r="GJ25">
        <v>1.8806499999999999</v>
      </c>
      <c r="GK25">
        <v>1.87469</v>
      </c>
      <c r="GL25">
        <v>5</v>
      </c>
      <c r="GM25">
        <v>0</v>
      </c>
      <c r="GN25">
        <v>0</v>
      </c>
      <c r="GO25">
        <v>0</v>
      </c>
      <c r="GP25" t="s">
        <v>361</v>
      </c>
      <c r="GQ25" t="s">
        <v>362</v>
      </c>
      <c r="GR25" t="s">
        <v>363</v>
      </c>
      <c r="GS25" t="s">
        <v>363</v>
      </c>
      <c r="GT25" t="s">
        <v>363</v>
      </c>
      <c r="GU25" t="s">
        <v>363</v>
      </c>
      <c r="GV25">
        <v>0</v>
      </c>
      <c r="GW25">
        <v>100</v>
      </c>
      <c r="GX25">
        <v>100</v>
      </c>
      <c r="GY25">
        <v>0.14199999999999999</v>
      </c>
      <c r="GZ25">
        <v>-0.3488</v>
      </c>
      <c r="HA25">
        <v>0.14164999999996999</v>
      </c>
      <c r="HB25">
        <v>0</v>
      </c>
      <c r="HC25">
        <v>0</v>
      </c>
      <c r="HD25">
        <v>0</v>
      </c>
      <c r="HE25">
        <v>-0.34879299999999702</v>
      </c>
      <c r="HF25">
        <v>0</v>
      </c>
      <c r="HG25">
        <v>0</v>
      </c>
      <c r="HH25">
        <v>0</v>
      </c>
      <c r="HI25">
        <v>-1</v>
      </c>
      <c r="HJ25">
        <v>-1</v>
      </c>
      <c r="HK25">
        <v>-1</v>
      </c>
      <c r="HL25">
        <v>-1</v>
      </c>
      <c r="HM25">
        <v>0.7</v>
      </c>
      <c r="HN25">
        <v>0.4</v>
      </c>
      <c r="HO25">
        <v>2</v>
      </c>
      <c r="HP25">
        <v>500.16199999999998</v>
      </c>
      <c r="HQ25">
        <v>519.63199999999995</v>
      </c>
      <c r="HR25">
        <v>22.9998</v>
      </c>
      <c r="HS25">
        <v>24.484200000000001</v>
      </c>
      <c r="HT25">
        <v>30.000299999999999</v>
      </c>
      <c r="HU25">
        <v>24.35</v>
      </c>
      <c r="HV25">
        <v>24.372499999999999</v>
      </c>
      <c r="HW25">
        <v>20.287700000000001</v>
      </c>
      <c r="HX25">
        <v>100</v>
      </c>
      <c r="HY25">
        <v>0</v>
      </c>
      <c r="HZ25">
        <v>23</v>
      </c>
      <c r="IA25">
        <v>400</v>
      </c>
      <c r="IB25">
        <v>12.2913</v>
      </c>
      <c r="IC25">
        <v>105.321</v>
      </c>
      <c r="ID25">
        <v>102.137</v>
      </c>
    </row>
    <row r="26" spans="1:238" x14ac:dyDescent="0.35">
      <c r="A26">
        <v>9</v>
      </c>
      <c r="B26">
        <v>1599829685</v>
      </c>
      <c r="C26">
        <v>2534.5</v>
      </c>
      <c r="D26" t="s">
        <v>400</v>
      </c>
      <c r="E26" t="s">
        <v>401</v>
      </c>
      <c r="F26">
        <v>1599829685</v>
      </c>
      <c r="G26">
        <f t="shared" si="0"/>
        <v>4.4063856953140967E-3</v>
      </c>
      <c r="H26">
        <f t="shared" si="1"/>
        <v>6.3660182104072502</v>
      </c>
      <c r="I26">
        <f t="shared" si="2"/>
        <v>390.28599291316311</v>
      </c>
      <c r="J26">
        <f t="shared" si="3"/>
        <v>346.24382411523396</v>
      </c>
      <c r="K26">
        <f t="shared" si="4"/>
        <v>35.124534904774187</v>
      </c>
      <c r="L26">
        <f t="shared" si="5"/>
        <v>39.592371115796311</v>
      </c>
      <c r="M26">
        <f t="shared" si="6"/>
        <v>0.30882842660953891</v>
      </c>
      <c r="N26">
        <f t="shared" si="7"/>
        <v>2.2801425026310995</v>
      </c>
      <c r="O26">
        <f t="shared" si="8"/>
        <v>0.28733072904219059</v>
      </c>
      <c r="P26">
        <f t="shared" si="9"/>
        <v>0.18138832971699603</v>
      </c>
      <c r="Q26">
        <f t="shared" si="10"/>
        <v>24.769937078606148</v>
      </c>
      <c r="R26">
        <f t="shared" si="11"/>
        <v>23.503451940907766</v>
      </c>
      <c r="S26">
        <f t="shared" si="12"/>
        <v>23.550699999999999</v>
      </c>
      <c r="T26">
        <f t="shared" si="13"/>
        <v>2.9150892618633106</v>
      </c>
      <c r="U26">
        <f t="shared" si="14"/>
        <v>44.406837027121135</v>
      </c>
      <c r="V26">
        <f t="shared" si="15"/>
        <v>1.3924070484951001</v>
      </c>
      <c r="W26">
        <f t="shared" si="16"/>
        <v>3.1355690738448634</v>
      </c>
      <c r="X26">
        <f t="shared" si="17"/>
        <v>1.5226822133682105</v>
      </c>
      <c r="Y26">
        <f t="shared" si="18"/>
        <v>-194.32160916335167</v>
      </c>
      <c r="Z26">
        <f t="shared" si="19"/>
        <v>149.38094216976543</v>
      </c>
      <c r="AA26">
        <f t="shared" si="20"/>
        <v>13.740730543759762</v>
      </c>
      <c r="AB26">
        <f t="shared" si="21"/>
        <v>-6.4299993712203332</v>
      </c>
      <c r="AC26">
        <v>19</v>
      </c>
      <c r="AD26">
        <v>4</v>
      </c>
      <c r="AE26">
        <f t="shared" si="22"/>
        <v>1.0007047037764938</v>
      </c>
      <c r="AF26">
        <f t="shared" si="23"/>
        <v>7.047037764937869E-2</v>
      </c>
      <c r="AG26">
        <f t="shared" si="24"/>
        <v>53961.366480401673</v>
      </c>
      <c r="AH26" t="s">
        <v>360</v>
      </c>
      <c r="AI26">
        <v>10209.1</v>
      </c>
      <c r="AJ26">
        <v>737.198076923077</v>
      </c>
      <c r="AK26">
        <v>3851.28</v>
      </c>
      <c r="AL26">
        <f t="shared" si="25"/>
        <v>3114.081923076923</v>
      </c>
      <c r="AM26">
        <f t="shared" si="26"/>
        <v>0.80858361975159498</v>
      </c>
      <c r="AN26">
        <v>-0.79276287900536702</v>
      </c>
      <c r="AO26" t="s">
        <v>402</v>
      </c>
      <c r="AP26">
        <v>10203.5</v>
      </c>
      <c r="AQ26">
        <v>890.49361538461505</v>
      </c>
      <c r="AR26">
        <v>2799.34</v>
      </c>
      <c r="AS26">
        <f t="shared" si="27"/>
        <v>0.68189158323582877</v>
      </c>
      <c r="AT26">
        <v>0.5</v>
      </c>
      <c r="AU26">
        <f t="shared" si="28"/>
        <v>126.51114344655643</v>
      </c>
      <c r="AV26">
        <f t="shared" si="29"/>
        <v>6.3660182104072502</v>
      </c>
      <c r="AW26">
        <f t="shared" si="30"/>
        <v>43.133441950873703</v>
      </c>
      <c r="AX26">
        <f t="shared" si="31"/>
        <v>0.72021976608772065</v>
      </c>
      <c r="AY26">
        <f t="shared" si="32"/>
        <v>5.6586170153752377E-2</v>
      </c>
      <c r="AZ26">
        <f t="shared" si="33"/>
        <v>0.37578143419520316</v>
      </c>
      <c r="BA26" t="s">
        <v>403</v>
      </c>
      <c r="BB26">
        <v>783.2</v>
      </c>
      <c r="BC26">
        <f t="shared" si="34"/>
        <v>2016.14</v>
      </c>
      <c r="BD26">
        <f t="shared" si="35"/>
        <v>0.94678265627158076</v>
      </c>
      <c r="BE26">
        <f t="shared" si="36"/>
        <v>0.34286589658679045</v>
      </c>
      <c r="BF26">
        <f t="shared" si="37"/>
        <v>0.9256619843930014</v>
      </c>
      <c r="BG26">
        <f t="shared" si="38"/>
        <v>0.33780100395066431</v>
      </c>
      <c r="BH26">
        <f t="shared" si="39"/>
        <v>0.83270689826521715</v>
      </c>
      <c r="BI26">
        <f t="shared" si="40"/>
        <v>0.16729310173478285</v>
      </c>
      <c r="BJ26">
        <f t="shared" si="41"/>
        <v>150.09100000000001</v>
      </c>
      <c r="BK26">
        <f t="shared" si="42"/>
        <v>126.51114344655643</v>
      </c>
      <c r="BL26">
        <f t="shared" si="43"/>
        <v>0.84289626590905797</v>
      </c>
      <c r="BM26">
        <f t="shared" si="44"/>
        <v>0.19579253181811609</v>
      </c>
      <c r="BN26">
        <v>1599829685</v>
      </c>
      <c r="BO26">
        <v>390.286</v>
      </c>
      <c r="BP26">
        <v>399.983</v>
      </c>
      <c r="BQ26">
        <v>13.7258</v>
      </c>
      <c r="BR26">
        <v>8.5147300000000001</v>
      </c>
      <c r="BS26">
        <v>390.14299999999997</v>
      </c>
      <c r="BT26">
        <v>14.0731</v>
      </c>
      <c r="BU26">
        <v>500.02800000000002</v>
      </c>
      <c r="BV26">
        <v>101.40600000000001</v>
      </c>
      <c r="BW26">
        <v>3.8509500000000002E-2</v>
      </c>
      <c r="BX26">
        <v>24.765899999999998</v>
      </c>
      <c r="BY26">
        <v>23.550699999999999</v>
      </c>
      <c r="BZ26">
        <v>999.9</v>
      </c>
      <c r="CA26">
        <v>0</v>
      </c>
      <c r="CB26">
        <v>0</v>
      </c>
      <c r="CC26">
        <v>9988.1200000000008</v>
      </c>
      <c r="CD26">
        <v>0</v>
      </c>
      <c r="CE26">
        <v>0.94220700000000002</v>
      </c>
      <c r="CF26">
        <v>-9.6960800000000003</v>
      </c>
      <c r="CG26">
        <v>395.71800000000002</v>
      </c>
      <c r="CH26">
        <v>403.41699999999997</v>
      </c>
      <c r="CI26">
        <v>5.2111099999999997</v>
      </c>
      <c r="CJ26">
        <v>399.983</v>
      </c>
      <c r="CK26">
        <v>8.5147300000000001</v>
      </c>
      <c r="CL26">
        <v>1.39188</v>
      </c>
      <c r="CM26">
        <v>0.86344500000000002</v>
      </c>
      <c r="CN26">
        <v>11.829499999999999</v>
      </c>
      <c r="CO26">
        <v>4.7954600000000003</v>
      </c>
      <c r="CP26">
        <v>150.09100000000001</v>
      </c>
      <c r="CQ26">
        <v>0.90010299999999999</v>
      </c>
      <c r="CR26">
        <v>9.9896600000000002E-2</v>
      </c>
      <c r="CS26">
        <v>0</v>
      </c>
      <c r="CT26">
        <v>889.91899999999998</v>
      </c>
      <c r="CU26">
        <v>4.9998100000000001</v>
      </c>
      <c r="CV26">
        <v>1385.76</v>
      </c>
      <c r="CW26">
        <v>1206.21</v>
      </c>
      <c r="CX26">
        <v>39.625</v>
      </c>
      <c r="CY26">
        <v>42.811999999999998</v>
      </c>
      <c r="CZ26">
        <v>41.686999999999998</v>
      </c>
      <c r="DA26">
        <v>42</v>
      </c>
      <c r="DB26">
        <v>42.186999999999998</v>
      </c>
      <c r="DC26">
        <v>130.6</v>
      </c>
      <c r="DD26">
        <v>14.49</v>
      </c>
      <c r="DE26">
        <v>0</v>
      </c>
      <c r="DF26">
        <v>90.700000047683702</v>
      </c>
      <c r="DG26">
        <v>0</v>
      </c>
      <c r="DH26">
        <v>890.49361538461505</v>
      </c>
      <c r="DI26">
        <v>-4.3115213642064596</v>
      </c>
      <c r="DJ26">
        <v>-6.4136752244590696</v>
      </c>
      <c r="DK26">
        <v>1386.2507692307699</v>
      </c>
      <c r="DL26">
        <v>15</v>
      </c>
      <c r="DM26">
        <v>1599829658.5</v>
      </c>
      <c r="DN26" t="s">
        <v>404</v>
      </c>
      <c r="DO26">
        <v>1599829642.5</v>
      </c>
      <c r="DP26">
        <v>1599829658.5</v>
      </c>
      <c r="DQ26">
        <v>10</v>
      </c>
      <c r="DR26">
        <v>2E-3</v>
      </c>
      <c r="DS26">
        <v>2E-3</v>
      </c>
      <c r="DT26">
        <v>0.14299999999999999</v>
      </c>
      <c r="DU26">
        <v>-0.34699999999999998</v>
      </c>
      <c r="DV26">
        <v>400</v>
      </c>
      <c r="DW26">
        <v>9</v>
      </c>
      <c r="DX26">
        <v>0.06</v>
      </c>
      <c r="DY26">
        <v>0.01</v>
      </c>
      <c r="DZ26">
        <v>399.98194999999998</v>
      </c>
      <c r="EA26">
        <v>-2.30769230779557E-2</v>
      </c>
      <c r="EB26">
        <v>2.4856538375244101E-2</v>
      </c>
      <c r="EC26">
        <v>1</v>
      </c>
      <c r="ED26">
        <v>390.32623333333299</v>
      </c>
      <c r="EE26">
        <v>-0.34478309232436299</v>
      </c>
      <c r="EF26">
        <v>2.54370901550411E-2</v>
      </c>
      <c r="EG26">
        <v>1</v>
      </c>
      <c r="EH26">
        <v>8.5098865000000004</v>
      </c>
      <c r="EI26">
        <v>2.5808330206363399E-2</v>
      </c>
      <c r="EJ26">
        <v>2.5163063704565299E-3</v>
      </c>
      <c r="EK26">
        <v>1</v>
      </c>
      <c r="EL26">
        <v>13.768817500000001</v>
      </c>
      <c r="EM26">
        <v>-0.18226153846158799</v>
      </c>
      <c r="EN26">
        <v>2.1814145496672498E-2</v>
      </c>
      <c r="EO26">
        <v>1</v>
      </c>
      <c r="EP26">
        <v>4</v>
      </c>
      <c r="EQ26">
        <v>4</v>
      </c>
      <c r="ER26" t="s">
        <v>369</v>
      </c>
      <c r="ES26">
        <v>3.0000100000000001</v>
      </c>
      <c r="ET26">
        <v>2.6327199999999999</v>
      </c>
      <c r="EU26">
        <v>9.9654800000000002E-2</v>
      </c>
      <c r="EV26">
        <v>0.10197299999999999</v>
      </c>
      <c r="EW26">
        <v>7.5128E-2</v>
      </c>
      <c r="EX26">
        <v>5.1019000000000002E-2</v>
      </c>
      <c r="EY26">
        <v>28558.1</v>
      </c>
      <c r="EZ26">
        <v>32233.200000000001</v>
      </c>
      <c r="FA26">
        <v>27702</v>
      </c>
      <c r="FB26">
        <v>31062.2</v>
      </c>
      <c r="FC26">
        <v>35911.1</v>
      </c>
      <c r="FD26">
        <v>40541.4</v>
      </c>
      <c r="FE26">
        <v>40888.1</v>
      </c>
      <c r="FF26">
        <v>45718.2</v>
      </c>
      <c r="FG26">
        <v>2.0013700000000001</v>
      </c>
      <c r="FH26">
        <v>2.0551499999999998</v>
      </c>
      <c r="FI26">
        <v>3.6075700000000002E-2</v>
      </c>
      <c r="FJ26">
        <v>0</v>
      </c>
      <c r="FK26">
        <v>22.957100000000001</v>
      </c>
      <c r="FL26">
        <v>999.9</v>
      </c>
      <c r="FM26">
        <v>50.884999999999998</v>
      </c>
      <c r="FN26">
        <v>23.343</v>
      </c>
      <c r="FO26">
        <v>14.4452</v>
      </c>
      <c r="FP26">
        <v>61.891100000000002</v>
      </c>
      <c r="FQ26">
        <v>28.353400000000001</v>
      </c>
      <c r="FR26">
        <v>1</v>
      </c>
      <c r="FS26">
        <v>-0.24421699999999999</v>
      </c>
      <c r="FT26">
        <v>0.54257900000000003</v>
      </c>
      <c r="FU26">
        <v>20.207100000000001</v>
      </c>
      <c r="FV26">
        <v>5.2285199999999996</v>
      </c>
      <c r="FW26">
        <v>12.0266</v>
      </c>
      <c r="FX26">
        <v>4.9598000000000004</v>
      </c>
      <c r="FY26">
        <v>3.3010000000000002</v>
      </c>
      <c r="FZ26">
        <v>999.9</v>
      </c>
      <c r="GA26">
        <v>9384.5</v>
      </c>
      <c r="GB26">
        <v>9999</v>
      </c>
      <c r="GC26">
        <v>9999</v>
      </c>
      <c r="GD26">
        <v>1.8797299999999999</v>
      </c>
      <c r="GE26">
        <v>1.8766799999999999</v>
      </c>
      <c r="GF26">
        <v>1.8788100000000001</v>
      </c>
      <c r="GG26">
        <v>1.8785099999999999</v>
      </c>
      <c r="GH26">
        <v>1.8801000000000001</v>
      </c>
      <c r="GI26">
        <v>1.8728899999999999</v>
      </c>
      <c r="GJ26">
        <v>1.8806499999999999</v>
      </c>
      <c r="GK26">
        <v>1.87469</v>
      </c>
      <c r="GL26">
        <v>5</v>
      </c>
      <c r="GM26">
        <v>0</v>
      </c>
      <c r="GN26">
        <v>0</v>
      </c>
      <c r="GO26">
        <v>0</v>
      </c>
      <c r="GP26" t="s">
        <v>361</v>
      </c>
      <c r="GQ26" t="s">
        <v>362</v>
      </c>
      <c r="GR26" t="s">
        <v>363</v>
      </c>
      <c r="GS26" t="s">
        <v>363</v>
      </c>
      <c r="GT26" t="s">
        <v>363</v>
      </c>
      <c r="GU26" t="s">
        <v>363</v>
      </c>
      <c r="GV26">
        <v>0</v>
      </c>
      <c r="GW26">
        <v>100</v>
      </c>
      <c r="GX26">
        <v>100</v>
      </c>
      <c r="GY26">
        <v>0.14299999999999999</v>
      </c>
      <c r="GZ26">
        <v>-0.3473</v>
      </c>
      <c r="HA26">
        <v>0.14320000000003599</v>
      </c>
      <c r="HB26">
        <v>0</v>
      </c>
      <c r="HC26">
        <v>0</v>
      </c>
      <c r="HD26">
        <v>0</v>
      </c>
      <c r="HE26">
        <v>-0.34727800000000097</v>
      </c>
      <c r="HF26">
        <v>0</v>
      </c>
      <c r="HG26">
        <v>0</v>
      </c>
      <c r="HH26">
        <v>0</v>
      </c>
      <c r="HI26">
        <v>-1</v>
      </c>
      <c r="HJ26">
        <v>-1</v>
      </c>
      <c r="HK26">
        <v>-1</v>
      </c>
      <c r="HL26">
        <v>-1</v>
      </c>
      <c r="HM26">
        <v>0.7</v>
      </c>
      <c r="HN26">
        <v>0.4</v>
      </c>
      <c r="HO26">
        <v>2</v>
      </c>
      <c r="HP26">
        <v>500.46800000000002</v>
      </c>
      <c r="HQ26">
        <v>519.35199999999998</v>
      </c>
      <c r="HR26">
        <v>22.9998</v>
      </c>
      <c r="HS26">
        <v>24.53</v>
      </c>
      <c r="HT26">
        <v>30.000299999999999</v>
      </c>
      <c r="HU26">
        <v>24.398800000000001</v>
      </c>
      <c r="HV26">
        <v>24.420300000000001</v>
      </c>
      <c r="HW26">
        <v>20.2925</v>
      </c>
      <c r="HX26">
        <v>100</v>
      </c>
      <c r="HY26">
        <v>0</v>
      </c>
      <c r="HZ26">
        <v>23</v>
      </c>
      <c r="IA26">
        <v>400</v>
      </c>
      <c r="IB26">
        <v>12.2913</v>
      </c>
      <c r="IC26">
        <v>105.31100000000001</v>
      </c>
      <c r="ID26">
        <v>102.127</v>
      </c>
    </row>
    <row r="27" spans="1:238" x14ac:dyDescent="0.35">
      <c r="A27">
        <v>10</v>
      </c>
      <c r="B27">
        <v>1599829775</v>
      </c>
      <c r="C27">
        <v>2624.5</v>
      </c>
      <c r="D27" t="s">
        <v>405</v>
      </c>
      <c r="E27" t="s">
        <v>406</v>
      </c>
      <c r="F27">
        <v>1599829775</v>
      </c>
      <c r="G27">
        <f t="shared" si="0"/>
        <v>3.9544240309520853E-3</v>
      </c>
      <c r="H27">
        <f t="shared" si="1"/>
        <v>3.8672463007357836</v>
      </c>
      <c r="I27">
        <f t="shared" si="2"/>
        <v>393.45299571180112</v>
      </c>
      <c r="J27">
        <f t="shared" si="3"/>
        <v>359.41224088382228</v>
      </c>
      <c r="K27">
        <f t="shared" si="4"/>
        <v>36.461332776875381</v>
      </c>
      <c r="L27">
        <f t="shared" si="5"/>
        <v>39.914668942351632</v>
      </c>
      <c r="M27">
        <f t="shared" si="6"/>
        <v>0.26560865332348954</v>
      </c>
      <c r="N27">
        <f t="shared" si="7"/>
        <v>2.2831764667391869</v>
      </c>
      <c r="O27">
        <f t="shared" si="8"/>
        <v>0.24955908732015361</v>
      </c>
      <c r="P27">
        <f t="shared" si="9"/>
        <v>0.15733553852233617</v>
      </c>
      <c r="Q27">
        <f t="shared" si="10"/>
        <v>16.531802456287508</v>
      </c>
      <c r="R27">
        <f t="shared" si="11"/>
        <v>23.558114407047523</v>
      </c>
      <c r="S27">
        <f t="shared" si="12"/>
        <v>23.559200000000001</v>
      </c>
      <c r="T27">
        <f t="shared" si="13"/>
        <v>2.9165830857892159</v>
      </c>
      <c r="U27">
        <f t="shared" si="14"/>
        <v>42.912431359907309</v>
      </c>
      <c r="V27">
        <f t="shared" si="15"/>
        <v>1.3428350924112002</v>
      </c>
      <c r="W27">
        <f t="shared" si="16"/>
        <v>3.129244952701046</v>
      </c>
      <c r="X27">
        <f t="shared" si="17"/>
        <v>1.5737479933780156</v>
      </c>
      <c r="Y27">
        <f t="shared" si="18"/>
        <v>-174.39009976498696</v>
      </c>
      <c r="Z27">
        <f t="shared" si="19"/>
        <v>144.37297608762324</v>
      </c>
      <c r="AA27">
        <f t="shared" si="20"/>
        <v>13.260730830506951</v>
      </c>
      <c r="AB27">
        <f t="shared" si="21"/>
        <v>-0.22459039056926144</v>
      </c>
      <c r="AC27">
        <v>18</v>
      </c>
      <c r="AD27">
        <v>4</v>
      </c>
      <c r="AE27">
        <f t="shared" si="22"/>
        <v>1.0006662530096082</v>
      </c>
      <c r="AF27">
        <f t="shared" si="23"/>
        <v>6.6625300960820866E-2</v>
      </c>
      <c r="AG27">
        <f t="shared" si="24"/>
        <v>54069.527024777875</v>
      </c>
      <c r="AH27" t="s">
        <v>360</v>
      </c>
      <c r="AI27">
        <v>10209.1</v>
      </c>
      <c r="AJ27">
        <v>737.198076923077</v>
      </c>
      <c r="AK27">
        <v>3851.28</v>
      </c>
      <c r="AL27">
        <f t="shared" si="25"/>
        <v>3114.081923076923</v>
      </c>
      <c r="AM27">
        <f t="shared" si="26"/>
        <v>0.80858361975159498</v>
      </c>
      <c r="AN27">
        <v>-0.79276287900536702</v>
      </c>
      <c r="AO27" t="s">
        <v>407</v>
      </c>
      <c r="AP27">
        <v>10199.4</v>
      </c>
      <c r="AQ27">
        <v>857.80316000000005</v>
      </c>
      <c r="AR27">
        <v>2870.58</v>
      </c>
      <c r="AS27">
        <f t="shared" si="27"/>
        <v>0.70117427140159827</v>
      </c>
      <c r="AT27">
        <v>0.5</v>
      </c>
      <c r="AU27">
        <f t="shared" si="28"/>
        <v>84.475457639865809</v>
      </c>
      <c r="AV27">
        <f t="shared" si="29"/>
        <v>3.8672463007357836</v>
      </c>
      <c r="AW27">
        <f t="shared" si="30"/>
        <v>29.616008730974745</v>
      </c>
      <c r="AX27">
        <f t="shared" si="31"/>
        <v>0.72610761588250461</v>
      </c>
      <c r="AY27">
        <f t="shared" si="32"/>
        <v>5.516405959713902E-2</v>
      </c>
      <c r="AZ27">
        <f t="shared" si="33"/>
        <v>0.3416382751917732</v>
      </c>
      <c r="BA27" t="s">
        <v>408</v>
      </c>
      <c r="BB27">
        <v>786.23</v>
      </c>
      <c r="BC27">
        <f t="shared" si="34"/>
        <v>2084.35</v>
      </c>
      <c r="BD27">
        <f t="shared" si="35"/>
        <v>0.96566164031952406</v>
      </c>
      <c r="BE27">
        <f t="shared" si="36"/>
        <v>0.31996215396159938</v>
      </c>
      <c r="BF27">
        <f t="shared" si="37"/>
        <v>0.94346765491338869</v>
      </c>
      <c r="BG27">
        <f t="shared" si="38"/>
        <v>0.31492427759607639</v>
      </c>
      <c r="BH27">
        <f t="shared" si="39"/>
        <v>0.88508901210904767</v>
      </c>
      <c r="BI27">
        <f t="shared" si="40"/>
        <v>0.11491098789095233</v>
      </c>
      <c r="BJ27">
        <f t="shared" si="41"/>
        <v>100.226</v>
      </c>
      <c r="BK27">
        <f t="shared" si="42"/>
        <v>84.475457639865809</v>
      </c>
      <c r="BL27">
        <f t="shared" si="43"/>
        <v>0.84284973599530866</v>
      </c>
      <c r="BM27">
        <f t="shared" si="44"/>
        <v>0.19569947199061744</v>
      </c>
      <c r="BN27">
        <v>1599829775</v>
      </c>
      <c r="BO27">
        <v>393.45299999999997</v>
      </c>
      <c r="BP27">
        <v>399.95800000000003</v>
      </c>
      <c r="BQ27">
        <v>13.236800000000001</v>
      </c>
      <c r="BR27">
        <v>8.5572199999999992</v>
      </c>
      <c r="BS27">
        <v>393.32400000000001</v>
      </c>
      <c r="BT27">
        <v>13.584899999999999</v>
      </c>
      <c r="BU27">
        <v>499.97399999999999</v>
      </c>
      <c r="BV27">
        <v>101.40900000000001</v>
      </c>
      <c r="BW27">
        <v>3.8108999999999997E-2</v>
      </c>
      <c r="BX27">
        <v>24.732099999999999</v>
      </c>
      <c r="BY27">
        <v>23.559200000000001</v>
      </c>
      <c r="BZ27">
        <v>999.9</v>
      </c>
      <c r="CA27">
        <v>0</v>
      </c>
      <c r="CB27">
        <v>0</v>
      </c>
      <c r="CC27">
        <v>10007.5</v>
      </c>
      <c r="CD27">
        <v>0</v>
      </c>
      <c r="CE27">
        <v>0.96991899999999998</v>
      </c>
      <c r="CF27">
        <v>-6.5045799999999998</v>
      </c>
      <c r="CG27">
        <v>398.73099999999999</v>
      </c>
      <c r="CH27">
        <v>403.41</v>
      </c>
      <c r="CI27">
        <v>4.6796100000000003</v>
      </c>
      <c r="CJ27">
        <v>399.95800000000003</v>
      </c>
      <c r="CK27">
        <v>8.5572199999999992</v>
      </c>
      <c r="CL27">
        <v>1.3423400000000001</v>
      </c>
      <c r="CM27">
        <v>0.86778100000000002</v>
      </c>
      <c r="CN27">
        <v>11.2814</v>
      </c>
      <c r="CO27">
        <v>4.8672199999999997</v>
      </c>
      <c r="CP27">
        <v>100.226</v>
      </c>
      <c r="CQ27">
        <v>0.89999600000000002</v>
      </c>
      <c r="CR27">
        <v>0.100004</v>
      </c>
      <c r="CS27">
        <v>0</v>
      </c>
      <c r="CT27">
        <v>857.82399999999996</v>
      </c>
      <c r="CU27">
        <v>4.9998100000000001</v>
      </c>
      <c r="CV27">
        <v>903.70500000000004</v>
      </c>
      <c r="CW27">
        <v>791.63300000000004</v>
      </c>
      <c r="CX27">
        <v>39.375</v>
      </c>
      <c r="CY27">
        <v>42.561999999999998</v>
      </c>
      <c r="CZ27">
        <v>41.375</v>
      </c>
      <c r="DA27">
        <v>41.936999999999998</v>
      </c>
      <c r="DB27">
        <v>41.875</v>
      </c>
      <c r="DC27">
        <v>85.7</v>
      </c>
      <c r="DD27">
        <v>9.52</v>
      </c>
      <c r="DE27">
        <v>0</v>
      </c>
      <c r="DF27">
        <v>89.200000047683702</v>
      </c>
      <c r="DG27">
        <v>0</v>
      </c>
      <c r="DH27">
        <v>857.80316000000005</v>
      </c>
      <c r="DI27">
        <v>1.88669229672411</v>
      </c>
      <c r="DJ27">
        <v>-3.6499230530000402</v>
      </c>
      <c r="DK27">
        <v>901.90624000000003</v>
      </c>
      <c r="DL27">
        <v>15</v>
      </c>
      <c r="DM27">
        <v>1599829745.5</v>
      </c>
      <c r="DN27" t="s">
        <v>409</v>
      </c>
      <c r="DO27">
        <v>1599829733</v>
      </c>
      <c r="DP27">
        <v>1599829745.5</v>
      </c>
      <c r="DQ27">
        <v>11</v>
      </c>
      <c r="DR27">
        <v>-1.4E-2</v>
      </c>
      <c r="DS27">
        <v>-1E-3</v>
      </c>
      <c r="DT27">
        <v>0.129</v>
      </c>
      <c r="DU27">
        <v>-0.34799999999999998</v>
      </c>
      <c r="DV27">
        <v>400</v>
      </c>
      <c r="DW27">
        <v>9</v>
      </c>
      <c r="DX27">
        <v>0.23</v>
      </c>
      <c r="DY27">
        <v>0.01</v>
      </c>
      <c r="DZ27">
        <v>399.99237499999998</v>
      </c>
      <c r="EA27">
        <v>9.9771106940948207E-2</v>
      </c>
      <c r="EB27">
        <v>3.1573475814364101E-2</v>
      </c>
      <c r="EC27">
        <v>1</v>
      </c>
      <c r="ED27">
        <v>393.43329999999997</v>
      </c>
      <c r="EE27">
        <v>0.23223136818794099</v>
      </c>
      <c r="EF27">
        <v>1.9457903278611199E-2</v>
      </c>
      <c r="EG27">
        <v>1</v>
      </c>
      <c r="EH27">
        <v>8.5525367499999998</v>
      </c>
      <c r="EI27">
        <v>2.51602626641367E-2</v>
      </c>
      <c r="EJ27">
        <v>2.44025038418191E-3</v>
      </c>
      <c r="EK27">
        <v>1</v>
      </c>
      <c r="EL27">
        <v>13.29147</v>
      </c>
      <c r="EM27">
        <v>-0.28994071294562301</v>
      </c>
      <c r="EN27">
        <v>2.7957505253509301E-2</v>
      </c>
      <c r="EO27">
        <v>1</v>
      </c>
      <c r="EP27">
        <v>4</v>
      </c>
      <c r="EQ27">
        <v>4</v>
      </c>
      <c r="ER27" t="s">
        <v>369</v>
      </c>
      <c r="ES27">
        <v>2.99986</v>
      </c>
      <c r="ET27">
        <v>2.63232</v>
      </c>
      <c r="EU27">
        <v>0.100269</v>
      </c>
      <c r="EV27">
        <v>0.10195899999999999</v>
      </c>
      <c r="EW27">
        <v>7.3158299999999996E-2</v>
      </c>
      <c r="EX27">
        <v>5.1213700000000001E-2</v>
      </c>
      <c r="EY27">
        <v>28535.8</v>
      </c>
      <c r="EZ27">
        <v>32229.4</v>
      </c>
      <c r="FA27">
        <v>27699.3</v>
      </c>
      <c r="FB27">
        <v>31058.2</v>
      </c>
      <c r="FC27">
        <v>35985.300000000003</v>
      </c>
      <c r="FD27">
        <v>40528.1</v>
      </c>
      <c r="FE27">
        <v>40884.9</v>
      </c>
      <c r="FF27">
        <v>45712.800000000003</v>
      </c>
      <c r="FG27">
        <v>2.0011199999999998</v>
      </c>
      <c r="FH27">
        <v>2.0539299999999998</v>
      </c>
      <c r="FI27">
        <v>3.6705300000000003E-2</v>
      </c>
      <c r="FJ27">
        <v>0</v>
      </c>
      <c r="FK27">
        <v>22.955300000000001</v>
      </c>
      <c r="FL27">
        <v>999.9</v>
      </c>
      <c r="FM27">
        <v>50.664999999999999</v>
      </c>
      <c r="FN27">
        <v>23.423999999999999</v>
      </c>
      <c r="FO27">
        <v>14.454599999999999</v>
      </c>
      <c r="FP27">
        <v>61.621099999999998</v>
      </c>
      <c r="FQ27">
        <v>28.5016</v>
      </c>
      <c r="FR27">
        <v>1</v>
      </c>
      <c r="FS27">
        <v>-0.240615</v>
      </c>
      <c r="FT27">
        <v>0.53175399999999995</v>
      </c>
      <c r="FU27">
        <v>20.207699999999999</v>
      </c>
      <c r="FV27">
        <v>5.22837</v>
      </c>
      <c r="FW27">
        <v>12.026400000000001</v>
      </c>
      <c r="FX27">
        <v>4.9598500000000003</v>
      </c>
      <c r="FY27">
        <v>3.3010000000000002</v>
      </c>
      <c r="FZ27">
        <v>999.9</v>
      </c>
      <c r="GA27">
        <v>9386.4</v>
      </c>
      <c r="GB27">
        <v>9999</v>
      </c>
      <c r="GC27">
        <v>9999</v>
      </c>
      <c r="GD27">
        <v>1.8797299999999999</v>
      </c>
      <c r="GE27">
        <v>1.8766799999999999</v>
      </c>
      <c r="GF27">
        <v>1.8788100000000001</v>
      </c>
      <c r="GG27">
        <v>1.8785000000000001</v>
      </c>
      <c r="GH27">
        <v>1.88009</v>
      </c>
      <c r="GI27">
        <v>1.8729199999999999</v>
      </c>
      <c r="GJ27">
        <v>1.8806499999999999</v>
      </c>
      <c r="GK27">
        <v>1.87469</v>
      </c>
      <c r="GL27">
        <v>5</v>
      </c>
      <c r="GM27">
        <v>0</v>
      </c>
      <c r="GN27">
        <v>0</v>
      </c>
      <c r="GO27">
        <v>0</v>
      </c>
      <c r="GP27" t="s">
        <v>361</v>
      </c>
      <c r="GQ27" t="s">
        <v>362</v>
      </c>
      <c r="GR27" t="s">
        <v>363</v>
      </c>
      <c r="GS27" t="s">
        <v>363</v>
      </c>
      <c r="GT27" t="s">
        <v>363</v>
      </c>
      <c r="GU27" t="s">
        <v>363</v>
      </c>
      <c r="GV27">
        <v>0</v>
      </c>
      <c r="GW27">
        <v>100</v>
      </c>
      <c r="GX27">
        <v>100</v>
      </c>
      <c r="GY27">
        <v>0.129</v>
      </c>
      <c r="GZ27">
        <v>-0.34810000000000002</v>
      </c>
      <c r="HA27">
        <v>0.12904761904764001</v>
      </c>
      <c r="HB27">
        <v>0</v>
      </c>
      <c r="HC27">
        <v>0</v>
      </c>
      <c r="HD27">
        <v>0</v>
      </c>
      <c r="HE27">
        <v>-0.34808050000000001</v>
      </c>
      <c r="HF27">
        <v>0</v>
      </c>
      <c r="HG27">
        <v>0</v>
      </c>
      <c r="HH27">
        <v>0</v>
      </c>
      <c r="HI27">
        <v>-1</v>
      </c>
      <c r="HJ27">
        <v>-1</v>
      </c>
      <c r="HK27">
        <v>-1</v>
      </c>
      <c r="HL27">
        <v>-1</v>
      </c>
      <c r="HM27">
        <v>0.7</v>
      </c>
      <c r="HN27">
        <v>0.5</v>
      </c>
      <c r="HO27">
        <v>2</v>
      </c>
      <c r="HP27">
        <v>500.76</v>
      </c>
      <c r="HQ27">
        <v>518.97299999999996</v>
      </c>
      <c r="HR27">
        <v>22.9999</v>
      </c>
      <c r="HS27">
        <v>24.573899999999998</v>
      </c>
      <c r="HT27">
        <v>30.0002</v>
      </c>
      <c r="HU27">
        <v>24.446100000000001</v>
      </c>
      <c r="HV27">
        <v>24.465199999999999</v>
      </c>
      <c r="HW27">
        <v>20.2989</v>
      </c>
      <c r="HX27">
        <v>100</v>
      </c>
      <c r="HY27">
        <v>0</v>
      </c>
      <c r="HZ27">
        <v>23</v>
      </c>
      <c r="IA27">
        <v>400</v>
      </c>
      <c r="IB27">
        <v>12.2913</v>
      </c>
      <c r="IC27">
        <v>105.30200000000001</v>
      </c>
      <c r="ID27">
        <v>102.114</v>
      </c>
    </row>
    <row r="28" spans="1:238" x14ac:dyDescent="0.35">
      <c r="A28">
        <v>11</v>
      </c>
      <c r="B28">
        <v>1599829866</v>
      </c>
      <c r="C28">
        <v>2715.5</v>
      </c>
      <c r="D28" t="s">
        <v>410</v>
      </c>
      <c r="E28" t="s">
        <v>411</v>
      </c>
      <c r="F28">
        <v>1599829866</v>
      </c>
      <c r="G28">
        <f t="shared" si="0"/>
        <v>3.5174617992477339E-3</v>
      </c>
      <c r="H28">
        <f t="shared" si="1"/>
        <v>1.2392227755884357</v>
      </c>
      <c r="I28">
        <f t="shared" si="2"/>
        <v>396.84399862463368</v>
      </c>
      <c r="J28">
        <f t="shared" si="3"/>
        <v>377.67336005175594</v>
      </c>
      <c r="K28">
        <f t="shared" si="4"/>
        <v>38.315471594241991</v>
      </c>
      <c r="L28">
        <f t="shared" si="5"/>
        <v>40.260358725232429</v>
      </c>
      <c r="M28">
        <f t="shared" si="6"/>
        <v>0.22736553838419665</v>
      </c>
      <c r="N28">
        <f t="shared" si="7"/>
        <v>2.2823741492341463</v>
      </c>
      <c r="O28">
        <f t="shared" si="8"/>
        <v>0.21549015828014223</v>
      </c>
      <c r="P28">
        <f t="shared" si="9"/>
        <v>0.13569659543151902</v>
      </c>
      <c r="Q28">
        <f t="shared" si="10"/>
        <v>8.2330260916105846</v>
      </c>
      <c r="R28">
        <f t="shared" si="11"/>
        <v>23.596015347267219</v>
      </c>
      <c r="S28">
        <f t="shared" si="12"/>
        <v>23.5593</v>
      </c>
      <c r="T28">
        <f t="shared" si="13"/>
        <v>2.916600664172007</v>
      </c>
      <c r="U28">
        <f t="shared" si="14"/>
        <v>41.490211590218067</v>
      </c>
      <c r="V28">
        <f t="shared" si="15"/>
        <v>1.2949757353753497</v>
      </c>
      <c r="W28">
        <f t="shared" si="16"/>
        <v>3.1211596319760861</v>
      </c>
      <c r="X28">
        <f t="shared" si="17"/>
        <v>1.6216249287966573</v>
      </c>
      <c r="Y28">
        <f t="shared" si="18"/>
        <v>-155.12006534682507</v>
      </c>
      <c r="Z28">
        <f t="shared" si="19"/>
        <v>138.98198762330105</v>
      </c>
      <c r="AA28">
        <f t="shared" si="20"/>
        <v>12.767265032970835</v>
      </c>
      <c r="AB28">
        <f t="shared" si="21"/>
        <v>4.862213401057403</v>
      </c>
      <c r="AC28">
        <v>19</v>
      </c>
      <c r="AD28">
        <v>4</v>
      </c>
      <c r="AE28">
        <f t="shared" si="22"/>
        <v>1.0007035408102081</v>
      </c>
      <c r="AF28">
        <f t="shared" si="23"/>
        <v>7.035408102080698E-2</v>
      </c>
      <c r="AG28">
        <f t="shared" si="24"/>
        <v>54050.502826603777</v>
      </c>
      <c r="AH28" t="s">
        <v>360</v>
      </c>
      <c r="AI28">
        <v>10209.1</v>
      </c>
      <c r="AJ28">
        <v>737.198076923077</v>
      </c>
      <c r="AK28">
        <v>3851.28</v>
      </c>
      <c r="AL28">
        <f t="shared" si="25"/>
        <v>3114.081923076923</v>
      </c>
      <c r="AM28">
        <f t="shared" si="26"/>
        <v>0.80858361975159498</v>
      </c>
      <c r="AN28">
        <v>-0.79276287900536702</v>
      </c>
      <c r="AO28" t="s">
        <v>412</v>
      </c>
      <c r="AP28">
        <v>10195.200000000001</v>
      </c>
      <c r="AQ28">
        <v>822.18068000000005</v>
      </c>
      <c r="AR28">
        <v>2937.55</v>
      </c>
      <c r="AS28">
        <f t="shared" si="27"/>
        <v>0.72011346870691562</v>
      </c>
      <c r="AT28">
        <v>0.5</v>
      </c>
      <c r="AU28">
        <f t="shared" si="28"/>
        <v>42.137033118764499</v>
      </c>
      <c r="AV28">
        <f t="shared" si="29"/>
        <v>1.2392227755884357</v>
      </c>
      <c r="AW28">
        <f t="shared" si="30"/>
        <v>15.171722540085844</v>
      </c>
      <c r="AX28">
        <f t="shared" si="31"/>
        <v>0.72606423720447322</v>
      </c>
      <c r="AY28">
        <f t="shared" si="32"/>
        <v>4.8223273073512082E-2</v>
      </c>
      <c r="AZ28">
        <f t="shared" si="33"/>
        <v>0.31105172677911863</v>
      </c>
      <c r="BA28" t="s">
        <v>413</v>
      </c>
      <c r="BB28">
        <v>804.7</v>
      </c>
      <c r="BC28">
        <f t="shared" si="34"/>
        <v>2132.8500000000004</v>
      </c>
      <c r="BD28">
        <f t="shared" si="35"/>
        <v>0.99180407436059725</v>
      </c>
      <c r="BE28">
        <f t="shared" si="36"/>
        <v>0.29991991019438191</v>
      </c>
      <c r="BF28">
        <f t="shared" si="37"/>
        <v>0.96137772226995155</v>
      </c>
      <c r="BG28">
        <f t="shared" si="38"/>
        <v>0.29341874188626776</v>
      </c>
      <c r="BH28">
        <f t="shared" si="39"/>
        <v>0.97071697018953618</v>
      </c>
      <c r="BI28">
        <f t="shared" si="40"/>
        <v>2.9283029810463823E-2</v>
      </c>
      <c r="BJ28">
        <f t="shared" si="41"/>
        <v>50.002800000000001</v>
      </c>
      <c r="BK28">
        <f t="shared" si="42"/>
        <v>42.137033118764499</v>
      </c>
      <c r="BL28">
        <f t="shared" si="43"/>
        <v>0.8426934715408837</v>
      </c>
      <c r="BM28">
        <f t="shared" si="44"/>
        <v>0.19538694308176735</v>
      </c>
      <c r="BN28">
        <v>1599829866</v>
      </c>
      <c r="BO28">
        <v>396.84399999999999</v>
      </c>
      <c r="BP28">
        <v>400.005</v>
      </c>
      <c r="BQ28">
        <v>12.7645</v>
      </c>
      <c r="BR28">
        <v>8.6005000000000003</v>
      </c>
      <c r="BS28">
        <v>396.685</v>
      </c>
      <c r="BT28">
        <v>13.110900000000001</v>
      </c>
      <c r="BU28">
        <v>500.01299999999998</v>
      </c>
      <c r="BV28">
        <v>101.413</v>
      </c>
      <c r="BW28">
        <v>3.8348300000000002E-2</v>
      </c>
      <c r="BX28">
        <v>24.688800000000001</v>
      </c>
      <c r="BY28">
        <v>23.5593</v>
      </c>
      <c r="BZ28">
        <v>999.9</v>
      </c>
      <c r="CA28">
        <v>0</v>
      </c>
      <c r="CB28">
        <v>0</v>
      </c>
      <c r="CC28">
        <v>10001.9</v>
      </c>
      <c r="CD28">
        <v>0</v>
      </c>
      <c r="CE28">
        <v>0.99763100000000005</v>
      </c>
      <c r="CF28">
        <v>-3.1613500000000001</v>
      </c>
      <c r="CG28">
        <v>401.97500000000002</v>
      </c>
      <c r="CH28">
        <v>403.47500000000002</v>
      </c>
      <c r="CI28">
        <v>4.1640300000000003</v>
      </c>
      <c r="CJ28">
        <v>400.005</v>
      </c>
      <c r="CK28">
        <v>8.6005000000000003</v>
      </c>
      <c r="CL28">
        <v>1.2944899999999999</v>
      </c>
      <c r="CM28">
        <v>0.87220200000000003</v>
      </c>
      <c r="CN28">
        <v>10.734999999999999</v>
      </c>
      <c r="CO28">
        <v>4.9400700000000004</v>
      </c>
      <c r="CP28">
        <v>50.002800000000001</v>
      </c>
      <c r="CQ28">
        <v>0.90030600000000005</v>
      </c>
      <c r="CR28">
        <v>9.9693599999999993E-2</v>
      </c>
      <c r="CS28">
        <v>0</v>
      </c>
      <c r="CT28">
        <v>823.46799999999996</v>
      </c>
      <c r="CU28">
        <v>4.9998100000000001</v>
      </c>
      <c r="CV28">
        <v>447.03899999999999</v>
      </c>
      <c r="CW28">
        <v>374.15100000000001</v>
      </c>
      <c r="CX28">
        <v>39</v>
      </c>
      <c r="CY28">
        <v>42.375</v>
      </c>
      <c r="CZ28">
        <v>41.125</v>
      </c>
      <c r="DA28">
        <v>41.625</v>
      </c>
      <c r="DB28">
        <v>41.625</v>
      </c>
      <c r="DC28">
        <v>40.520000000000003</v>
      </c>
      <c r="DD28">
        <v>4.49</v>
      </c>
      <c r="DE28">
        <v>0</v>
      </c>
      <c r="DF28">
        <v>90.400000095367403</v>
      </c>
      <c r="DG28">
        <v>0</v>
      </c>
      <c r="DH28">
        <v>822.18068000000005</v>
      </c>
      <c r="DI28">
        <v>10.4688461314558</v>
      </c>
      <c r="DJ28">
        <v>4.7750769102062902</v>
      </c>
      <c r="DK28">
        <v>446.69135999999997</v>
      </c>
      <c r="DL28">
        <v>15</v>
      </c>
      <c r="DM28">
        <v>1599829834</v>
      </c>
      <c r="DN28" t="s">
        <v>414</v>
      </c>
      <c r="DO28">
        <v>1599829825</v>
      </c>
      <c r="DP28">
        <v>1599829834</v>
      </c>
      <c r="DQ28">
        <v>12</v>
      </c>
      <c r="DR28">
        <v>0.03</v>
      </c>
      <c r="DS28">
        <v>2E-3</v>
      </c>
      <c r="DT28">
        <v>0.159</v>
      </c>
      <c r="DU28">
        <v>-0.34599999999999997</v>
      </c>
      <c r="DV28">
        <v>400</v>
      </c>
      <c r="DW28">
        <v>9</v>
      </c>
      <c r="DX28">
        <v>0.27</v>
      </c>
      <c r="DY28">
        <v>0.02</v>
      </c>
      <c r="DZ28">
        <v>399.989825</v>
      </c>
      <c r="EA28">
        <v>8.7275797372419597E-2</v>
      </c>
      <c r="EB28">
        <v>2.0563180079938299E-2</v>
      </c>
      <c r="EC28">
        <v>1</v>
      </c>
      <c r="ED28">
        <v>396.82663333333301</v>
      </c>
      <c r="EE28">
        <v>0.36784872080119402</v>
      </c>
      <c r="EF28">
        <v>2.8469262176756702E-2</v>
      </c>
      <c r="EG28">
        <v>1</v>
      </c>
      <c r="EH28">
        <v>8.5959132500000006</v>
      </c>
      <c r="EI28">
        <v>2.43839774858997E-2</v>
      </c>
      <c r="EJ28">
        <v>2.3716801929222499E-3</v>
      </c>
      <c r="EK28">
        <v>1</v>
      </c>
      <c r="EL28">
        <v>12.8133325</v>
      </c>
      <c r="EM28">
        <v>-0.26831707317073999</v>
      </c>
      <c r="EN28">
        <v>2.5823297499545001E-2</v>
      </c>
      <c r="EO28">
        <v>1</v>
      </c>
      <c r="EP28">
        <v>4</v>
      </c>
      <c r="EQ28">
        <v>4</v>
      </c>
      <c r="ER28" t="s">
        <v>369</v>
      </c>
      <c r="ES28">
        <v>2.9999400000000001</v>
      </c>
      <c r="ET28">
        <v>2.6325599999999998</v>
      </c>
      <c r="EU28">
        <v>0.10091799999999999</v>
      </c>
      <c r="EV28">
        <v>0.101961</v>
      </c>
      <c r="EW28">
        <v>7.1222800000000003E-2</v>
      </c>
      <c r="EX28">
        <v>5.14125E-2</v>
      </c>
      <c r="EY28">
        <v>28512.400000000001</v>
      </c>
      <c r="EZ28">
        <v>32225</v>
      </c>
      <c r="FA28">
        <v>27696.799999999999</v>
      </c>
      <c r="FB28">
        <v>31054.2</v>
      </c>
      <c r="FC28">
        <v>36058.199999999997</v>
      </c>
      <c r="FD28">
        <v>40514.699999999997</v>
      </c>
      <c r="FE28">
        <v>40881.800000000003</v>
      </c>
      <c r="FF28">
        <v>45707.4</v>
      </c>
      <c r="FG28">
        <v>2.0000499999999999</v>
      </c>
      <c r="FH28">
        <v>2.0531000000000001</v>
      </c>
      <c r="FI28">
        <v>3.7532299999999998E-2</v>
      </c>
      <c r="FJ28">
        <v>0</v>
      </c>
      <c r="FK28">
        <v>22.941700000000001</v>
      </c>
      <c r="FL28">
        <v>999.9</v>
      </c>
      <c r="FM28">
        <v>50.396999999999998</v>
      </c>
      <c r="FN28">
        <v>23.524000000000001</v>
      </c>
      <c r="FO28">
        <v>14.463800000000001</v>
      </c>
      <c r="FP28">
        <v>61.761099999999999</v>
      </c>
      <c r="FQ28">
        <v>28.413499999999999</v>
      </c>
      <c r="FR28">
        <v>1</v>
      </c>
      <c r="FS28">
        <v>-0.23671500000000001</v>
      </c>
      <c r="FT28">
        <v>0.52757900000000002</v>
      </c>
      <c r="FU28">
        <v>20.208400000000001</v>
      </c>
      <c r="FV28">
        <v>5.2231300000000003</v>
      </c>
      <c r="FW28">
        <v>12.0261</v>
      </c>
      <c r="FX28">
        <v>4.9598000000000004</v>
      </c>
      <c r="FY28">
        <v>3.3009499999999998</v>
      </c>
      <c r="FZ28">
        <v>999.9</v>
      </c>
      <c r="GA28">
        <v>9388.1</v>
      </c>
      <c r="GB28">
        <v>9999</v>
      </c>
      <c r="GC28">
        <v>9999</v>
      </c>
      <c r="GD28">
        <v>1.8797299999999999</v>
      </c>
      <c r="GE28">
        <v>1.8766799999999999</v>
      </c>
      <c r="GF28">
        <v>1.8788100000000001</v>
      </c>
      <c r="GG28">
        <v>1.8785099999999999</v>
      </c>
      <c r="GH28">
        <v>1.8801000000000001</v>
      </c>
      <c r="GI28">
        <v>1.8729</v>
      </c>
      <c r="GJ28">
        <v>1.8806499999999999</v>
      </c>
      <c r="GK28">
        <v>1.87469</v>
      </c>
      <c r="GL28">
        <v>5</v>
      </c>
      <c r="GM28">
        <v>0</v>
      </c>
      <c r="GN28">
        <v>0</v>
      </c>
      <c r="GO28">
        <v>0</v>
      </c>
      <c r="GP28" t="s">
        <v>361</v>
      </c>
      <c r="GQ28" t="s">
        <v>362</v>
      </c>
      <c r="GR28" t="s">
        <v>363</v>
      </c>
      <c r="GS28" t="s">
        <v>363</v>
      </c>
      <c r="GT28" t="s">
        <v>363</v>
      </c>
      <c r="GU28" t="s">
        <v>363</v>
      </c>
      <c r="GV28">
        <v>0</v>
      </c>
      <c r="GW28">
        <v>100</v>
      </c>
      <c r="GX28">
        <v>100</v>
      </c>
      <c r="GY28">
        <v>0.159</v>
      </c>
      <c r="GZ28">
        <v>-0.34639999999999999</v>
      </c>
      <c r="HA28">
        <v>0.15942857142852099</v>
      </c>
      <c r="HB28">
        <v>0</v>
      </c>
      <c r="HC28">
        <v>0</v>
      </c>
      <c r="HD28">
        <v>0</v>
      </c>
      <c r="HE28">
        <v>-0.34641142857143098</v>
      </c>
      <c r="HF28">
        <v>0</v>
      </c>
      <c r="HG28">
        <v>0</v>
      </c>
      <c r="HH28">
        <v>0</v>
      </c>
      <c r="HI28">
        <v>-1</v>
      </c>
      <c r="HJ28">
        <v>-1</v>
      </c>
      <c r="HK28">
        <v>-1</v>
      </c>
      <c r="HL28">
        <v>-1</v>
      </c>
      <c r="HM28">
        <v>0.7</v>
      </c>
      <c r="HN28">
        <v>0.5</v>
      </c>
      <c r="HO28">
        <v>2</v>
      </c>
      <c r="HP28">
        <v>500.50700000000001</v>
      </c>
      <c r="HQ28">
        <v>518.87900000000002</v>
      </c>
      <c r="HR28">
        <v>22.9998</v>
      </c>
      <c r="HS28">
        <v>24.619399999999999</v>
      </c>
      <c r="HT28">
        <v>30.000299999999999</v>
      </c>
      <c r="HU28">
        <v>24.492999999999999</v>
      </c>
      <c r="HV28">
        <v>24.511199999999999</v>
      </c>
      <c r="HW28">
        <v>20.306899999999999</v>
      </c>
      <c r="HX28">
        <v>100</v>
      </c>
      <c r="HY28">
        <v>0</v>
      </c>
      <c r="HZ28">
        <v>23</v>
      </c>
      <c r="IA28">
        <v>400</v>
      </c>
      <c r="IB28">
        <v>12.2913</v>
      </c>
      <c r="IC28">
        <v>105.29300000000001</v>
      </c>
      <c r="ID28">
        <v>102.102</v>
      </c>
    </row>
    <row r="29" spans="1:238" x14ac:dyDescent="0.35">
      <c r="A29">
        <v>12</v>
      </c>
      <c r="B29">
        <v>1599829952</v>
      </c>
      <c r="C29">
        <v>2801.5</v>
      </c>
      <c r="D29" t="s">
        <v>415</v>
      </c>
      <c r="E29" t="s">
        <v>416</v>
      </c>
      <c r="F29">
        <v>1599829952</v>
      </c>
      <c r="G29">
        <f t="shared" si="0"/>
        <v>3.1817377005863888E-3</v>
      </c>
      <c r="H29">
        <f t="shared" si="1"/>
        <v>-1.497875461817687</v>
      </c>
      <c r="I29">
        <f t="shared" si="2"/>
        <v>400.2630016630107</v>
      </c>
      <c r="J29">
        <f t="shared" si="3"/>
        <v>402.10912038082154</v>
      </c>
      <c r="K29">
        <f t="shared" si="4"/>
        <v>40.795772153813679</v>
      </c>
      <c r="L29">
        <f t="shared" si="5"/>
        <v>40.608475137249187</v>
      </c>
      <c r="M29">
        <f t="shared" si="6"/>
        <v>0.19985789721002514</v>
      </c>
      <c r="N29">
        <f t="shared" si="7"/>
        <v>2.2820312405308152</v>
      </c>
      <c r="O29">
        <f t="shared" si="8"/>
        <v>0.19061812534527647</v>
      </c>
      <c r="P29">
        <f t="shared" si="9"/>
        <v>0.11993088222248588</v>
      </c>
      <c r="Q29">
        <f t="shared" si="10"/>
        <v>1.5958132752824533E-5</v>
      </c>
      <c r="R29">
        <f t="shared" si="11"/>
        <v>23.609636888028454</v>
      </c>
      <c r="S29">
        <f t="shared" si="12"/>
        <v>23.563500000000001</v>
      </c>
      <c r="T29">
        <f t="shared" si="13"/>
        <v>2.9173390399220867</v>
      </c>
      <c r="U29">
        <f t="shared" si="14"/>
        <v>40.41411784276923</v>
      </c>
      <c r="V29">
        <f t="shared" si="15"/>
        <v>1.2587457470076999</v>
      </c>
      <c r="W29">
        <f t="shared" si="16"/>
        <v>3.1146188861645805</v>
      </c>
      <c r="X29">
        <f t="shared" si="17"/>
        <v>1.6585932929143867</v>
      </c>
      <c r="Y29">
        <f t="shared" si="18"/>
        <v>-140.31463259585973</v>
      </c>
      <c r="Z29">
        <f t="shared" si="19"/>
        <v>134.1260721546999</v>
      </c>
      <c r="AA29">
        <f t="shared" si="20"/>
        <v>12.321113535295328</v>
      </c>
      <c r="AB29">
        <f t="shared" si="21"/>
        <v>6.1325690522682521</v>
      </c>
      <c r="AC29">
        <v>18</v>
      </c>
      <c r="AD29">
        <v>4</v>
      </c>
      <c r="AE29">
        <f t="shared" si="22"/>
        <v>1.0006665504846652</v>
      </c>
      <c r="AF29">
        <f t="shared" si="23"/>
        <v>6.6655048466524036E-2</v>
      </c>
      <c r="AG29">
        <f t="shared" si="24"/>
        <v>54045.412382442417</v>
      </c>
      <c r="AH29" t="s">
        <v>417</v>
      </c>
      <c r="AI29">
        <v>10194.799999999999</v>
      </c>
      <c r="AJ29">
        <v>740.47500000000002</v>
      </c>
      <c r="AK29">
        <v>3129.11</v>
      </c>
      <c r="AL29">
        <f t="shared" si="25"/>
        <v>2388.6350000000002</v>
      </c>
      <c r="AM29">
        <f t="shared" si="26"/>
        <v>0.76335922994078187</v>
      </c>
      <c r="AN29">
        <v>-1.4988047371733</v>
      </c>
      <c r="AO29" t="s">
        <v>418</v>
      </c>
      <c r="AP29" t="s">
        <v>418</v>
      </c>
      <c r="AQ29">
        <v>0</v>
      </c>
      <c r="AR29">
        <v>0</v>
      </c>
      <c r="AS29" t="e">
        <f t="shared" si="27"/>
        <v>#DIV/0!</v>
      </c>
      <c r="AT29">
        <v>0.5</v>
      </c>
      <c r="AU29">
        <f t="shared" si="28"/>
        <v>8.3993448127764E-4</v>
      </c>
      <c r="AV29">
        <f t="shared" si="29"/>
        <v>-1.497875461817687</v>
      </c>
      <c r="AW29" t="e">
        <f t="shared" si="30"/>
        <v>#DIV/0!</v>
      </c>
      <c r="AX29" t="e">
        <f t="shared" si="31"/>
        <v>#DIV/0!</v>
      </c>
      <c r="AY29">
        <f t="shared" si="32"/>
        <v>1.106366480156163</v>
      </c>
      <c r="AZ29" t="e">
        <f t="shared" si="33"/>
        <v>#DIV/0!</v>
      </c>
      <c r="BA29" t="s">
        <v>418</v>
      </c>
      <c r="BB29">
        <v>0</v>
      </c>
      <c r="BC29">
        <f t="shared" si="34"/>
        <v>0</v>
      </c>
      <c r="BD29" t="e">
        <f t="shared" si="35"/>
        <v>#DIV/0!</v>
      </c>
      <c r="BE29">
        <f t="shared" si="36"/>
        <v>1</v>
      </c>
      <c r="BF29">
        <f t="shared" si="37"/>
        <v>0</v>
      </c>
      <c r="BG29">
        <f t="shared" si="38"/>
        <v>1.309999225499082</v>
      </c>
      <c r="BH29" t="e">
        <f t="shared" si="39"/>
        <v>#DIV/0!</v>
      </c>
      <c r="BI29" t="e">
        <f t="shared" si="40"/>
        <v>#DIV/0!</v>
      </c>
      <c r="BJ29">
        <f t="shared" si="41"/>
        <v>9.9996100000000008E-3</v>
      </c>
      <c r="BK29">
        <f t="shared" si="42"/>
        <v>8.3993448127764E-4</v>
      </c>
      <c r="BL29">
        <f t="shared" si="43"/>
        <v>8.3996723999999995E-2</v>
      </c>
      <c r="BM29">
        <f t="shared" si="44"/>
        <v>1.8999259000000001E-2</v>
      </c>
      <c r="BN29">
        <v>1599829952</v>
      </c>
      <c r="BO29">
        <v>400.26299999999998</v>
      </c>
      <c r="BP29">
        <v>399.995</v>
      </c>
      <c r="BQ29">
        <v>12.407</v>
      </c>
      <c r="BR29">
        <v>8.6390399999999996</v>
      </c>
      <c r="BS29">
        <v>400.12700000000001</v>
      </c>
      <c r="BT29">
        <v>12.752800000000001</v>
      </c>
      <c r="BU29">
        <v>500.02800000000002</v>
      </c>
      <c r="BV29">
        <v>101.416</v>
      </c>
      <c r="BW29">
        <v>3.8481099999999997E-2</v>
      </c>
      <c r="BX29">
        <v>24.653700000000001</v>
      </c>
      <c r="BY29">
        <v>23.563500000000001</v>
      </c>
      <c r="BZ29">
        <v>999.9</v>
      </c>
      <c r="CA29">
        <v>0</v>
      </c>
      <c r="CB29">
        <v>0</v>
      </c>
      <c r="CC29">
        <v>9999.3799999999992</v>
      </c>
      <c r="CD29">
        <v>0</v>
      </c>
      <c r="CE29">
        <v>0.99763100000000005</v>
      </c>
      <c r="CF29">
        <v>0.26852399999999998</v>
      </c>
      <c r="CG29">
        <v>405.29199999999997</v>
      </c>
      <c r="CH29">
        <v>403.48</v>
      </c>
      <c r="CI29">
        <v>3.7679999999999998</v>
      </c>
      <c r="CJ29">
        <v>399.995</v>
      </c>
      <c r="CK29">
        <v>8.6390399999999996</v>
      </c>
      <c r="CL29">
        <v>1.25827</v>
      </c>
      <c r="CM29">
        <v>0.87613399999999997</v>
      </c>
      <c r="CN29">
        <v>10.3094</v>
      </c>
      <c r="CO29">
        <v>5.0045700000000002</v>
      </c>
      <c r="CP29">
        <v>9.9996100000000008E-3</v>
      </c>
      <c r="CQ29">
        <v>0</v>
      </c>
      <c r="CR29">
        <v>0</v>
      </c>
      <c r="CS29">
        <v>0</v>
      </c>
      <c r="CT29">
        <v>742.5</v>
      </c>
      <c r="CU29">
        <v>9.9996100000000008E-3</v>
      </c>
      <c r="CV29">
        <v>54.6</v>
      </c>
      <c r="CW29">
        <v>8.65</v>
      </c>
      <c r="CX29">
        <v>38.561999999999998</v>
      </c>
      <c r="CY29">
        <v>42.125</v>
      </c>
      <c r="CZ29">
        <v>40.75</v>
      </c>
      <c r="DA29">
        <v>41.25</v>
      </c>
      <c r="DB29">
        <v>41</v>
      </c>
      <c r="DC29">
        <v>0</v>
      </c>
      <c r="DD29">
        <v>0</v>
      </c>
      <c r="DE29">
        <v>0</v>
      </c>
      <c r="DF29">
        <v>85.200000047683702</v>
      </c>
      <c r="DG29">
        <v>0</v>
      </c>
      <c r="DH29">
        <v>740.47500000000002</v>
      </c>
      <c r="DI29">
        <v>-1.7863248682267401</v>
      </c>
      <c r="DJ29">
        <v>-7.0666665937740598</v>
      </c>
      <c r="DK29">
        <v>58.069230769230799</v>
      </c>
      <c r="DL29">
        <v>15</v>
      </c>
      <c r="DM29">
        <v>1599829926</v>
      </c>
      <c r="DN29" t="s">
        <v>419</v>
      </c>
      <c r="DO29">
        <v>1599829911.5</v>
      </c>
      <c r="DP29">
        <v>1599829926</v>
      </c>
      <c r="DQ29">
        <v>13</v>
      </c>
      <c r="DR29">
        <v>-2.3E-2</v>
      </c>
      <c r="DS29">
        <v>1E-3</v>
      </c>
      <c r="DT29">
        <v>0.13600000000000001</v>
      </c>
      <c r="DU29">
        <v>-0.34599999999999997</v>
      </c>
      <c r="DV29">
        <v>400</v>
      </c>
      <c r="DW29">
        <v>9</v>
      </c>
      <c r="DX29">
        <v>0.18</v>
      </c>
      <c r="DY29">
        <v>0.02</v>
      </c>
      <c r="DZ29">
        <v>399.97590000000002</v>
      </c>
      <c r="EA29">
        <v>2.6611632269504099E-2</v>
      </c>
      <c r="EB29">
        <v>2.1334010405922799E-2</v>
      </c>
      <c r="EC29">
        <v>1</v>
      </c>
      <c r="ED29">
        <v>400.15356666666702</v>
      </c>
      <c r="EE29">
        <v>0.99654727474934501</v>
      </c>
      <c r="EF29">
        <v>7.2869601953683E-2</v>
      </c>
      <c r="EG29">
        <v>1</v>
      </c>
      <c r="EH29">
        <v>8.6350765000000003</v>
      </c>
      <c r="EI29">
        <v>2.4482701688555399E-2</v>
      </c>
      <c r="EJ29">
        <v>2.3649191846657298E-3</v>
      </c>
      <c r="EK29">
        <v>1</v>
      </c>
      <c r="EL29">
        <v>12.429577500000001</v>
      </c>
      <c r="EM29">
        <v>2.54577861162965E-2</v>
      </c>
      <c r="EN29">
        <v>5.5895180863380398E-2</v>
      </c>
      <c r="EO29">
        <v>1</v>
      </c>
      <c r="EP29">
        <v>4</v>
      </c>
      <c r="EQ29">
        <v>4</v>
      </c>
      <c r="ER29" t="s">
        <v>369</v>
      </c>
      <c r="ES29">
        <v>2.9999699999999998</v>
      </c>
      <c r="ET29">
        <v>2.6326900000000002</v>
      </c>
      <c r="EU29">
        <v>0.10158</v>
      </c>
      <c r="EV29">
        <v>0.10195</v>
      </c>
      <c r="EW29">
        <v>6.9741499999999998E-2</v>
      </c>
      <c r="EX29">
        <v>5.1588299999999997E-2</v>
      </c>
      <c r="EY29">
        <v>28489</v>
      </c>
      <c r="EZ29">
        <v>32222.1</v>
      </c>
      <c r="FA29">
        <v>27694.5</v>
      </c>
      <c r="FB29">
        <v>31051.200000000001</v>
      </c>
      <c r="FC29">
        <v>36113.699999999997</v>
      </c>
      <c r="FD29">
        <v>40503.199999999997</v>
      </c>
      <c r="FE29">
        <v>40879.199999999997</v>
      </c>
      <c r="FF29">
        <v>45703</v>
      </c>
      <c r="FG29">
        <v>2.0005199999999999</v>
      </c>
      <c r="FH29">
        <v>2.0518999999999998</v>
      </c>
      <c r="FI29">
        <v>3.7878799999999997E-2</v>
      </c>
      <c r="FJ29">
        <v>0</v>
      </c>
      <c r="FK29">
        <v>22.940200000000001</v>
      </c>
      <c r="FL29">
        <v>999.9</v>
      </c>
      <c r="FM29">
        <v>50.177</v>
      </c>
      <c r="FN29">
        <v>23.605</v>
      </c>
      <c r="FO29">
        <v>14.4703</v>
      </c>
      <c r="FP29">
        <v>61.801099999999998</v>
      </c>
      <c r="FQ29">
        <v>28.5337</v>
      </c>
      <c r="FR29">
        <v>1</v>
      </c>
      <c r="FS29">
        <v>-0.23402200000000001</v>
      </c>
      <c r="FT29">
        <v>0.52015299999999998</v>
      </c>
      <c r="FU29">
        <v>20.209599999999998</v>
      </c>
      <c r="FV29">
        <v>5.2276199999999999</v>
      </c>
      <c r="FW29">
        <v>12.026999999999999</v>
      </c>
      <c r="FX29">
        <v>4.9597499999999997</v>
      </c>
      <c r="FY29">
        <v>3.3010000000000002</v>
      </c>
      <c r="FZ29">
        <v>999.9</v>
      </c>
      <c r="GA29">
        <v>9390</v>
      </c>
      <c r="GB29">
        <v>9999</v>
      </c>
      <c r="GC29">
        <v>9999</v>
      </c>
      <c r="GD29">
        <v>1.8797299999999999</v>
      </c>
      <c r="GE29">
        <v>1.8766799999999999</v>
      </c>
      <c r="GF29">
        <v>1.8788100000000001</v>
      </c>
      <c r="GG29">
        <v>1.8785099999999999</v>
      </c>
      <c r="GH29">
        <v>1.8801000000000001</v>
      </c>
      <c r="GI29">
        <v>1.8729</v>
      </c>
      <c r="GJ29">
        <v>1.8806499999999999</v>
      </c>
      <c r="GK29">
        <v>1.87469</v>
      </c>
      <c r="GL29">
        <v>5</v>
      </c>
      <c r="GM29">
        <v>0</v>
      </c>
      <c r="GN29">
        <v>0</v>
      </c>
      <c r="GO29">
        <v>0</v>
      </c>
      <c r="GP29" t="s">
        <v>361</v>
      </c>
      <c r="GQ29" t="s">
        <v>362</v>
      </c>
      <c r="GR29" t="s">
        <v>363</v>
      </c>
      <c r="GS29" t="s">
        <v>363</v>
      </c>
      <c r="GT29" t="s">
        <v>363</v>
      </c>
      <c r="GU29" t="s">
        <v>363</v>
      </c>
      <c r="GV29">
        <v>0</v>
      </c>
      <c r="GW29">
        <v>100</v>
      </c>
      <c r="GX29">
        <v>100</v>
      </c>
      <c r="GY29">
        <v>0.13600000000000001</v>
      </c>
      <c r="GZ29">
        <v>-0.3458</v>
      </c>
      <c r="HA29">
        <v>0.136349999999993</v>
      </c>
      <c r="HB29">
        <v>0</v>
      </c>
      <c r="HC29">
        <v>0</v>
      </c>
      <c r="HD29">
        <v>0</v>
      </c>
      <c r="HE29">
        <v>-0.34571333333333398</v>
      </c>
      <c r="HF29">
        <v>0</v>
      </c>
      <c r="HG29">
        <v>0</v>
      </c>
      <c r="HH29">
        <v>0</v>
      </c>
      <c r="HI29">
        <v>-1</v>
      </c>
      <c r="HJ29">
        <v>-1</v>
      </c>
      <c r="HK29">
        <v>-1</v>
      </c>
      <c r="HL29">
        <v>-1</v>
      </c>
      <c r="HM29">
        <v>0.7</v>
      </c>
      <c r="HN29">
        <v>0.4</v>
      </c>
      <c r="HO29">
        <v>2</v>
      </c>
      <c r="HP29">
        <v>501.21199999999999</v>
      </c>
      <c r="HQ29">
        <v>518.46500000000003</v>
      </c>
      <c r="HR29">
        <v>23</v>
      </c>
      <c r="HS29">
        <v>24.654499999999999</v>
      </c>
      <c r="HT29">
        <v>30.000399999999999</v>
      </c>
      <c r="HU29">
        <v>24.533799999999999</v>
      </c>
      <c r="HV29">
        <v>24.551200000000001</v>
      </c>
      <c r="HW29">
        <v>20.3142</v>
      </c>
      <c r="HX29">
        <v>100</v>
      </c>
      <c r="HY29">
        <v>0</v>
      </c>
      <c r="HZ29">
        <v>23</v>
      </c>
      <c r="IA29">
        <v>400</v>
      </c>
      <c r="IB29">
        <v>12.2913</v>
      </c>
      <c r="IC29">
        <v>105.285</v>
      </c>
      <c r="ID29">
        <v>102.092</v>
      </c>
    </row>
    <row r="30" spans="1:238" x14ac:dyDescent="0.35">
      <c r="A30">
        <v>13</v>
      </c>
      <c r="B30">
        <v>1599831268.0999999</v>
      </c>
      <c r="C30">
        <v>4117.5999999046298</v>
      </c>
      <c r="D30" t="s">
        <v>420</v>
      </c>
      <c r="E30" t="s">
        <v>421</v>
      </c>
      <c r="F30">
        <v>1599831268.0999999</v>
      </c>
      <c r="G30">
        <f t="shared" si="0"/>
        <v>2.3306947428472636E-3</v>
      </c>
      <c r="H30">
        <f t="shared" si="1"/>
        <v>-1.5676401551679255</v>
      </c>
      <c r="I30">
        <f t="shared" si="2"/>
        <v>400.75900173689945</v>
      </c>
      <c r="J30">
        <f t="shared" si="3"/>
        <v>408.06495246727974</v>
      </c>
      <c r="K30">
        <f t="shared" si="4"/>
        <v>41.391283091710996</v>
      </c>
      <c r="L30">
        <f t="shared" si="5"/>
        <v>40.650218040407651</v>
      </c>
      <c r="M30">
        <f t="shared" si="6"/>
        <v>0.14090261992277783</v>
      </c>
      <c r="N30">
        <f t="shared" si="7"/>
        <v>2.2825782793169069</v>
      </c>
      <c r="O30">
        <f t="shared" si="8"/>
        <v>0.13624275775506681</v>
      </c>
      <c r="P30">
        <f t="shared" si="9"/>
        <v>8.5557555650129791E-2</v>
      </c>
      <c r="Q30">
        <f t="shared" si="10"/>
        <v>1.5958132752824533E-5</v>
      </c>
      <c r="R30">
        <f t="shared" si="11"/>
        <v>23.544343760141473</v>
      </c>
      <c r="S30">
        <f t="shared" si="12"/>
        <v>23.4786</v>
      </c>
      <c r="T30">
        <f t="shared" si="13"/>
        <v>2.9024450065354914</v>
      </c>
      <c r="U30">
        <f t="shared" si="14"/>
        <v>39.407575205601738</v>
      </c>
      <c r="V30">
        <f t="shared" si="15"/>
        <v>1.2023471025614398</v>
      </c>
      <c r="W30">
        <f t="shared" si="16"/>
        <v>3.0510557837888177</v>
      </c>
      <c r="X30">
        <f t="shared" si="17"/>
        <v>1.7000979039740516</v>
      </c>
      <c r="Y30">
        <f t="shared" si="18"/>
        <v>-102.78363815956433</v>
      </c>
      <c r="Z30">
        <f t="shared" si="19"/>
        <v>102.21227397757926</v>
      </c>
      <c r="AA30">
        <f t="shared" si="20"/>
        <v>9.3668432306385974</v>
      </c>
      <c r="AB30">
        <f t="shared" si="21"/>
        <v>8.7954950067862683</v>
      </c>
      <c r="AC30">
        <v>18</v>
      </c>
      <c r="AD30">
        <v>4</v>
      </c>
      <c r="AE30">
        <f t="shared" si="22"/>
        <v>1.0006655575046477</v>
      </c>
      <c r="AF30">
        <f t="shared" si="23"/>
        <v>6.6555750464769581E-2</v>
      </c>
      <c r="AG30">
        <f t="shared" si="24"/>
        <v>54125.991846845805</v>
      </c>
      <c r="AH30" t="s">
        <v>422</v>
      </c>
      <c r="AI30">
        <v>10199.1</v>
      </c>
      <c r="AJ30">
        <v>722.64400000000001</v>
      </c>
      <c r="AK30">
        <v>3524.65</v>
      </c>
      <c r="AL30">
        <f t="shared" si="25"/>
        <v>2802.0060000000003</v>
      </c>
      <c r="AM30">
        <f t="shared" si="26"/>
        <v>0.79497425276268574</v>
      </c>
      <c r="AN30">
        <v>-1.5684803336742299</v>
      </c>
      <c r="AO30" t="s">
        <v>418</v>
      </c>
      <c r="AP30" t="s">
        <v>418</v>
      </c>
      <c r="AQ30">
        <v>0</v>
      </c>
      <c r="AR30">
        <v>0</v>
      </c>
      <c r="AS30" t="e">
        <f t="shared" si="27"/>
        <v>#DIV/0!</v>
      </c>
      <c r="AT30">
        <v>0.5</v>
      </c>
      <c r="AU30">
        <f t="shared" si="28"/>
        <v>8.3993448127764E-4</v>
      </c>
      <c r="AV30">
        <f t="shared" si="29"/>
        <v>-1.5676401551679255</v>
      </c>
      <c r="AW30" t="e">
        <f t="shared" si="30"/>
        <v>#DIV/0!</v>
      </c>
      <c r="AX30" t="e">
        <f t="shared" si="31"/>
        <v>#DIV/0!</v>
      </c>
      <c r="AY30">
        <f t="shared" si="32"/>
        <v>1.0002905286449788</v>
      </c>
      <c r="AZ30" t="e">
        <f t="shared" si="33"/>
        <v>#DIV/0!</v>
      </c>
      <c r="BA30" t="s">
        <v>418</v>
      </c>
      <c r="BB30">
        <v>0</v>
      </c>
      <c r="BC30">
        <f t="shared" si="34"/>
        <v>0</v>
      </c>
      <c r="BD30" t="e">
        <f t="shared" si="35"/>
        <v>#DIV/0!</v>
      </c>
      <c r="BE30">
        <f t="shared" si="36"/>
        <v>1</v>
      </c>
      <c r="BF30">
        <f t="shared" si="37"/>
        <v>0</v>
      </c>
      <c r="BG30">
        <f t="shared" si="38"/>
        <v>1.2579023742276068</v>
      </c>
      <c r="BH30" t="e">
        <f t="shared" si="39"/>
        <v>#DIV/0!</v>
      </c>
      <c r="BI30" t="e">
        <f t="shared" si="40"/>
        <v>#DIV/0!</v>
      </c>
      <c r="BJ30">
        <f t="shared" si="41"/>
        <v>9.9996100000000008E-3</v>
      </c>
      <c r="BK30">
        <f t="shared" si="42"/>
        <v>8.3993448127764E-4</v>
      </c>
      <c r="BL30">
        <f t="shared" si="43"/>
        <v>8.3996723999999995E-2</v>
      </c>
      <c r="BM30">
        <f t="shared" si="44"/>
        <v>1.8999259000000001E-2</v>
      </c>
      <c r="BN30">
        <v>1599831268.0999999</v>
      </c>
      <c r="BO30">
        <v>400.75900000000001</v>
      </c>
      <c r="BP30">
        <v>400</v>
      </c>
      <c r="BQ30">
        <v>11.8536</v>
      </c>
      <c r="BR30">
        <v>9.0920000000000005</v>
      </c>
      <c r="BS30">
        <v>400.68799999999999</v>
      </c>
      <c r="BT30">
        <v>12.199299999999999</v>
      </c>
      <c r="BU30">
        <v>500.04</v>
      </c>
      <c r="BV30">
        <v>101.395</v>
      </c>
      <c r="BW30">
        <v>3.8075400000000002E-2</v>
      </c>
      <c r="BX30">
        <v>24.309200000000001</v>
      </c>
      <c r="BY30">
        <v>23.4786</v>
      </c>
      <c r="BZ30">
        <v>999.9</v>
      </c>
      <c r="CA30">
        <v>0</v>
      </c>
      <c r="CB30">
        <v>0</v>
      </c>
      <c r="CC30">
        <v>10005</v>
      </c>
      <c r="CD30">
        <v>0</v>
      </c>
      <c r="CE30">
        <v>1.0641400000000001</v>
      </c>
      <c r="CF30">
        <v>0.82479899999999995</v>
      </c>
      <c r="CG30">
        <v>405.63299999999998</v>
      </c>
      <c r="CH30">
        <v>403.67</v>
      </c>
      <c r="CI30">
        <v>2.7615500000000002</v>
      </c>
      <c r="CJ30">
        <v>400</v>
      </c>
      <c r="CK30">
        <v>9.0920000000000005</v>
      </c>
      <c r="CL30">
        <v>1.2018899999999999</v>
      </c>
      <c r="CM30">
        <v>0.92188000000000003</v>
      </c>
      <c r="CN30">
        <v>9.6249500000000001</v>
      </c>
      <c r="CO30">
        <v>5.73691</v>
      </c>
      <c r="CP30">
        <v>9.9996100000000008E-3</v>
      </c>
      <c r="CQ30">
        <v>0</v>
      </c>
      <c r="CR30">
        <v>0</v>
      </c>
      <c r="CS30">
        <v>0</v>
      </c>
      <c r="CT30">
        <v>722.35</v>
      </c>
      <c r="CU30">
        <v>9.9996100000000008E-3</v>
      </c>
      <c r="CV30">
        <v>39.25</v>
      </c>
      <c r="CW30">
        <v>6.7</v>
      </c>
      <c r="CX30">
        <v>35.436999999999998</v>
      </c>
      <c r="CY30">
        <v>39.311999999999998</v>
      </c>
      <c r="CZ30">
        <v>37.5</v>
      </c>
      <c r="DA30">
        <v>38.625</v>
      </c>
      <c r="DB30">
        <v>38.186999999999998</v>
      </c>
      <c r="DC30">
        <v>0</v>
      </c>
      <c r="DD30">
        <v>0</v>
      </c>
      <c r="DE30">
        <v>0</v>
      </c>
      <c r="DF30">
        <v>1315.4000000953699</v>
      </c>
      <c r="DG30">
        <v>0</v>
      </c>
      <c r="DH30">
        <v>722.64400000000001</v>
      </c>
      <c r="DI30">
        <v>15.819230640184101</v>
      </c>
      <c r="DJ30">
        <v>2.86538459378828</v>
      </c>
      <c r="DK30">
        <v>41.036000000000001</v>
      </c>
      <c r="DL30">
        <v>15</v>
      </c>
      <c r="DM30">
        <v>1599831285.0999999</v>
      </c>
      <c r="DN30" t="s">
        <v>423</v>
      </c>
      <c r="DO30">
        <v>1599831285.0999999</v>
      </c>
      <c r="DP30">
        <v>1599829926</v>
      </c>
      <c r="DQ30">
        <v>14</v>
      </c>
      <c r="DR30">
        <v>-6.5000000000000002E-2</v>
      </c>
      <c r="DS30">
        <v>1E-3</v>
      </c>
      <c r="DT30">
        <v>7.0999999999999994E-2</v>
      </c>
      <c r="DU30">
        <v>-0.34599999999999997</v>
      </c>
      <c r="DV30">
        <v>400</v>
      </c>
      <c r="DW30">
        <v>9</v>
      </c>
      <c r="DX30">
        <v>0.35</v>
      </c>
      <c r="DY30">
        <v>0.02</v>
      </c>
      <c r="DZ30">
        <v>399.99695000000003</v>
      </c>
      <c r="EA30">
        <v>-1.0716697936147299E-2</v>
      </c>
      <c r="EB30">
        <v>1.40569377888654E-2</v>
      </c>
      <c r="EC30">
        <v>1</v>
      </c>
      <c r="ED30">
        <v>400.80613333333298</v>
      </c>
      <c r="EE30">
        <v>0.25046496106858701</v>
      </c>
      <c r="EF30">
        <v>2.11608653467222E-2</v>
      </c>
      <c r="EG30">
        <v>1</v>
      </c>
      <c r="EH30">
        <v>9.0884180000000008</v>
      </c>
      <c r="EI30">
        <v>1.67936960600009E-2</v>
      </c>
      <c r="EJ30">
        <v>1.6855625173812E-3</v>
      </c>
      <c r="EK30">
        <v>1</v>
      </c>
      <c r="EL30">
        <v>11.8487475</v>
      </c>
      <c r="EM30">
        <v>2.5142589118182498E-2</v>
      </c>
      <c r="EN30">
        <v>2.4261067062270802E-3</v>
      </c>
      <c r="EO30">
        <v>1</v>
      </c>
      <c r="EP30">
        <v>4</v>
      </c>
      <c r="EQ30">
        <v>4</v>
      </c>
      <c r="ER30" t="s">
        <v>369</v>
      </c>
      <c r="ES30">
        <v>2.9999600000000002</v>
      </c>
      <c r="ET30">
        <v>2.6322899999999998</v>
      </c>
      <c r="EU30">
        <v>0.101616</v>
      </c>
      <c r="EV30">
        <v>0.101891</v>
      </c>
      <c r="EW30">
        <v>6.7388100000000006E-2</v>
      </c>
      <c r="EX30">
        <v>5.3654399999999998E-2</v>
      </c>
      <c r="EY30">
        <v>28478.6</v>
      </c>
      <c r="EZ30">
        <v>32203.7</v>
      </c>
      <c r="FA30">
        <v>27685.9</v>
      </c>
      <c r="FB30">
        <v>31032</v>
      </c>
      <c r="FC30">
        <v>36201</v>
      </c>
      <c r="FD30">
        <v>40394.6</v>
      </c>
      <c r="FE30">
        <v>40874.1</v>
      </c>
      <c r="FF30">
        <v>45680.5</v>
      </c>
      <c r="FG30">
        <v>1.9981800000000001</v>
      </c>
      <c r="FH30">
        <v>2.0445700000000002</v>
      </c>
      <c r="FI30">
        <v>3.4272700000000003E-2</v>
      </c>
      <c r="FJ30">
        <v>0</v>
      </c>
      <c r="FK30">
        <v>22.9147</v>
      </c>
      <c r="FL30">
        <v>999.9</v>
      </c>
      <c r="FM30">
        <v>46.508000000000003</v>
      </c>
      <c r="FN30">
        <v>24.602</v>
      </c>
      <c r="FO30">
        <v>14.24</v>
      </c>
      <c r="FP30">
        <v>61.650199999999998</v>
      </c>
      <c r="FQ30">
        <v>28.946300000000001</v>
      </c>
      <c r="FR30">
        <v>1</v>
      </c>
      <c r="FS30">
        <v>-0.22728699999999999</v>
      </c>
      <c r="FT30">
        <v>0.42892200000000003</v>
      </c>
      <c r="FU30">
        <v>20.209800000000001</v>
      </c>
      <c r="FV30">
        <v>5.22553</v>
      </c>
      <c r="FW30">
        <v>12.027200000000001</v>
      </c>
      <c r="FX30">
        <v>4.9596999999999998</v>
      </c>
      <c r="FY30">
        <v>3.3010000000000002</v>
      </c>
      <c r="FZ30">
        <v>999.9</v>
      </c>
      <c r="GA30">
        <v>9419.4</v>
      </c>
      <c r="GB30">
        <v>9999</v>
      </c>
      <c r="GC30">
        <v>9999</v>
      </c>
      <c r="GD30">
        <v>1.8797299999999999</v>
      </c>
      <c r="GE30">
        <v>1.8766499999999999</v>
      </c>
      <c r="GF30">
        <v>1.8788100000000001</v>
      </c>
      <c r="GG30">
        <v>1.8785099999999999</v>
      </c>
      <c r="GH30">
        <v>1.8800600000000001</v>
      </c>
      <c r="GI30">
        <v>1.8728800000000001</v>
      </c>
      <c r="GJ30">
        <v>1.8806499999999999</v>
      </c>
      <c r="GK30">
        <v>1.87469</v>
      </c>
      <c r="GL30">
        <v>5</v>
      </c>
      <c r="GM30">
        <v>0</v>
      </c>
      <c r="GN30">
        <v>0</v>
      </c>
      <c r="GO30">
        <v>0</v>
      </c>
      <c r="GP30" t="s">
        <v>361</v>
      </c>
      <c r="GQ30" t="s">
        <v>362</v>
      </c>
      <c r="GR30" t="s">
        <v>363</v>
      </c>
      <c r="GS30" t="s">
        <v>363</v>
      </c>
      <c r="GT30" t="s">
        <v>363</v>
      </c>
      <c r="GU30" t="s">
        <v>363</v>
      </c>
      <c r="GV30">
        <v>0</v>
      </c>
      <c r="GW30">
        <v>100</v>
      </c>
      <c r="GX30">
        <v>100</v>
      </c>
      <c r="GY30">
        <v>7.0999999999999994E-2</v>
      </c>
      <c r="GZ30">
        <v>-0.34570000000000001</v>
      </c>
      <c r="HA30">
        <v>0.136349999999993</v>
      </c>
      <c r="HB30">
        <v>0</v>
      </c>
      <c r="HC30">
        <v>0</v>
      </c>
      <c r="HD30">
        <v>0</v>
      </c>
      <c r="HE30">
        <v>-0.34571333333333398</v>
      </c>
      <c r="HF30">
        <v>0</v>
      </c>
      <c r="HG30">
        <v>0</v>
      </c>
      <c r="HH30">
        <v>0</v>
      </c>
      <c r="HI30">
        <v>-1</v>
      </c>
      <c r="HJ30">
        <v>-1</v>
      </c>
      <c r="HK30">
        <v>-1</v>
      </c>
      <c r="HL30">
        <v>-1</v>
      </c>
      <c r="HM30">
        <v>22.6</v>
      </c>
      <c r="HN30">
        <v>22.4</v>
      </c>
      <c r="HO30">
        <v>2</v>
      </c>
      <c r="HP30">
        <v>501.44299999999998</v>
      </c>
      <c r="HQ30">
        <v>515.22199999999998</v>
      </c>
      <c r="HR30">
        <v>22.9999</v>
      </c>
      <c r="HS30">
        <v>24.784199999999998</v>
      </c>
      <c r="HT30">
        <v>30</v>
      </c>
      <c r="HU30">
        <v>24.718399999999999</v>
      </c>
      <c r="HV30">
        <v>24.7239</v>
      </c>
      <c r="HW30">
        <v>20.3934</v>
      </c>
      <c r="HX30">
        <v>100</v>
      </c>
      <c r="HY30">
        <v>0</v>
      </c>
      <c r="HZ30">
        <v>23</v>
      </c>
      <c r="IA30">
        <v>400</v>
      </c>
      <c r="IB30">
        <v>12.2913</v>
      </c>
      <c r="IC30">
        <v>105.265</v>
      </c>
      <c r="ID30">
        <v>102.03700000000001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4"/>
  <sheetViews>
    <sheetView workbookViewId="0"/>
  </sheetViews>
  <sheetFormatPr defaultRowHeight="14.5" x14ac:dyDescent="0.35"/>
  <sheetData>
    <row r="1" spans="1:2" x14ac:dyDescent="0.35">
      <c r="A1" t="s">
        <v>0</v>
      </c>
      <c r="B1" t="s">
        <v>1</v>
      </c>
    </row>
    <row r="2" spans="1:2" x14ac:dyDescent="0.35">
      <c r="A2" t="s">
        <v>2</v>
      </c>
      <c r="B2" t="s">
        <v>3</v>
      </c>
    </row>
    <row r="3" spans="1:2" x14ac:dyDescent="0.35">
      <c r="A3" t="s">
        <v>4</v>
      </c>
      <c r="B3" t="s">
        <v>5</v>
      </c>
    </row>
    <row r="4" spans="1:2" x14ac:dyDescent="0.35">
      <c r="A4" t="s">
        <v>6</v>
      </c>
      <c r="B4" t="s">
        <v>7</v>
      </c>
    </row>
    <row r="5" spans="1:2" x14ac:dyDescent="0.35">
      <c r="A5" t="s">
        <v>8</v>
      </c>
      <c r="B5" t="s">
        <v>9</v>
      </c>
    </row>
    <row r="6" spans="1:2" x14ac:dyDescent="0.35">
      <c r="A6" t="s">
        <v>10</v>
      </c>
      <c r="B6" t="s">
        <v>11</v>
      </c>
    </row>
    <row r="7" spans="1:2" x14ac:dyDescent="0.35">
      <c r="A7" t="s">
        <v>12</v>
      </c>
      <c r="B7" t="s">
        <v>13</v>
      </c>
    </row>
    <row r="8" spans="1:2" x14ac:dyDescent="0.35">
      <c r="A8" t="s">
        <v>14</v>
      </c>
      <c r="B8" t="s">
        <v>15</v>
      </c>
    </row>
    <row r="9" spans="1:2" x14ac:dyDescent="0.35">
      <c r="A9" t="s">
        <v>16</v>
      </c>
      <c r="B9" t="s">
        <v>17</v>
      </c>
    </row>
    <row r="10" spans="1:2" x14ac:dyDescent="0.35">
      <c r="A10" t="s">
        <v>18</v>
      </c>
      <c r="B10" t="s">
        <v>19</v>
      </c>
    </row>
    <row r="11" spans="1:2" x14ac:dyDescent="0.35">
      <c r="A11" t="s">
        <v>20</v>
      </c>
      <c r="B11" t="s">
        <v>19</v>
      </c>
    </row>
    <row r="12" spans="1:2" x14ac:dyDescent="0.35">
      <c r="A12" t="s">
        <v>21</v>
      </c>
      <c r="B12" t="s">
        <v>17</v>
      </c>
    </row>
    <row r="13" spans="1:2" x14ac:dyDescent="0.35">
      <c r="A13" t="s">
        <v>22</v>
      </c>
      <c r="B13" t="s">
        <v>11</v>
      </c>
    </row>
    <row r="14" spans="1:2" x14ac:dyDescent="0.35">
      <c r="A14" t="s">
        <v>23</v>
      </c>
      <c r="B14" t="s">
        <v>24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Measurements</vt:lpstr>
      <vt:lpstr>Remarks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James Stevens</dc:creator>
  <cp:lastModifiedBy>James Stevens</cp:lastModifiedBy>
  <dcterms:created xsi:type="dcterms:W3CDTF">2020-09-11T08:34:53Z</dcterms:created>
  <dcterms:modified xsi:type="dcterms:W3CDTF">2020-09-21T13:56:04Z</dcterms:modified>
</cp:coreProperties>
</file>